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v527\Desktop\Misc\"/>
    </mc:Choice>
  </mc:AlternateContent>
  <xr:revisionPtr revIDLastSave="0" documentId="13_ncr:1_{26357E27-E831-44E9-9010-70A05C48F09E}" xr6:coauthVersionLast="36" xr6:coauthVersionMax="36" xr10:uidLastSave="{00000000-0000-0000-0000-000000000000}"/>
  <bookViews>
    <workbookView xWindow="5505" yWindow="-15" windowWidth="13635" windowHeight="11895" xr2:uid="{00000000-000D-0000-FFFF-FFFF00000000}"/>
  </bookViews>
  <sheets>
    <sheet name="20yrLoan" sheetId="1" r:id="rId1"/>
    <sheet name="Annual" sheetId="2" r:id="rId2"/>
    <sheet name="BDR" sheetId="3" r:id="rId3"/>
  </sheets>
  <definedNames>
    <definedName name="Print_20" localSheetId="0">'20yrLoan'!$B$2:$H$258</definedName>
    <definedName name="Print_25" localSheetId="0">'20yrLoan'!$B$2:$H$258</definedName>
    <definedName name="Print_30" localSheetId="0">'20yrLoan'!$B$2:$H$258</definedName>
    <definedName name="_xlnm.Print_Area" localSheetId="0">'20yrLoan'!$A$1:$I$259</definedName>
    <definedName name="_xlnm.Print_Area" localSheetId="1">Annual!$A$1:$I$41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0" i="1" l="1"/>
  <c r="C10" i="2" s="1"/>
  <c r="C9" i="2"/>
  <c r="B18" i="2" s="1"/>
  <c r="B18" i="1"/>
  <c r="C18" i="1"/>
  <c r="A19" i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C12" i="1"/>
  <c r="C8" i="2"/>
  <c r="C18" i="2" s="1"/>
  <c r="C12" i="2"/>
  <c r="C11" i="2"/>
  <c r="B5" i="2"/>
  <c r="B4" i="2"/>
  <c r="B3" i="2"/>
  <c r="B2" i="2"/>
  <c r="B19" i="2" l="1"/>
  <c r="E18" i="2"/>
  <c r="B19" i="1"/>
  <c r="I18" i="1"/>
  <c r="B20" i="2"/>
  <c r="E19" i="2"/>
  <c r="E20" i="2" l="1"/>
  <c r="B21" i="2"/>
  <c r="E18" i="1"/>
  <c r="B20" i="1"/>
  <c r="I19" i="1"/>
  <c r="E19" i="1" s="1"/>
  <c r="B21" i="1" l="1"/>
  <c r="I20" i="1"/>
  <c r="E21" i="2"/>
  <c r="B22" i="2"/>
  <c r="D18" i="1"/>
  <c r="C19" i="1" l="1"/>
  <c r="H18" i="1"/>
  <c r="B22" i="1"/>
  <c r="I21" i="1"/>
  <c r="E22" i="2"/>
  <c r="B23" i="2"/>
  <c r="E20" i="1"/>
  <c r="B23" i="1" l="1"/>
  <c r="I22" i="1"/>
  <c r="D19" i="1"/>
  <c r="C20" i="1" s="1"/>
  <c r="B24" i="2"/>
  <c r="E23" i="2"/>
  <c r="E21" i="1"/>
  <c r="H19" i="1" l="1"/>
  <c r="D20" i="1"/>
  <c r="H20" i="1" s="1"/>
  <c r="E22" i="1"/>
  <c r="B25" i="2"/>
  <c r="E24" i="2"/>
  <c r="I23" i="1"/>
  <c r="B24" i="1"/>
  <c r="C21" i="1" l="1"/>
  <c r="D21" i="1" s="1"/>
  <c r="H21" i="1" s="1"/>
  <c r="I24" i="1"/>
  <c r="B25" i="1"/>
  <c r="E23" i="1"/>
  <c r="B26" i="2"/>
  <c r="E25" i="2"/>
  <c r="C22" i="1" l="1"/>
  <c r="D22" i="1" s="1"/>
  <c r="C23" i="1" s="1"/>
  <c r="E26" i="2"/>
  <c r="B27" i="2"/>
  <c r="B26" i="1"/>
  <c r="I25" i="1"/>
  <c r="E24" i="1"/>
  <c r="H22" i="1" l="1"/>
  <c r="B27" i="1"/>
  <c r="I26" i="1"/>
  <c r="D23" i="1"/>
  <c r="E25" i="1"/>
  <c r="E27" i="2"/>
  <c r="B28" i="2"/>
  <c r="C24" i="1" l="1"/>
  <c r="E26" i="1"/>
  <c r="H23" i="1"/>
  <c r="I27" i="1"/>
  <c r="B28" i="1"/>
  <c r="E28" i="2"/>
  <c r="B29" i="2"/>
  <c r="D24" i="1" l="1"/>
  <c r="B29" i="1"/>
  <c r="I28" i="1"/>
  <c r="E27" i="1"/>
  <c r="B30" i="2"/>
  <c r="E29" i="2"/>
  <c r="B30" i="1" l="1"/>
  <c r="I29" i="1"/>
  <c r="H24" i="1"/>
  <c r="E30" i="2"/>
  <c r="B31" i="2"/>
  <c r="E28" i="1"/>
  <c r="C25" i="1"/>
  <c r="D25" i="1" l="1"/>
  <c r="C26" i="1" s="1"/>
  <c r="E29" i="1"/>
  <c r="B32" i="2"/>
  <c r="E31" i="2"/>
  <c r="B31" i="1"/>
  <c r="I30" i="1"/>
  <c r="I31" i="1" l="1"/>
  <c r="B32" i="1"/>
  <c r="E32" i="2"/>
  <c r="B33" i="2"/>
  <c r="D26" i="1"/>
  <c r="E30" i="1"/>
  <c r="H25" i="1"/>
  <c r="H26" i="1" l="1"/>
  <c r="B33" i="1"/>
  <c r="I32" i="1"/>
  <c r="E31" i="1"/>
  <c r="C27" i="1"/>
  <c r="E33" i="2"/>
  <c r="B34" i="2"/>
  <c r="B35" i="2" l="1"/>
  <c r="E34" i="2"/>
  <c r="I33" i="1"/>
  <c r="B34" i="1"/>
  <c r="D27" i="1"/>
  <c r="H27" i="1" s="1"/>
  <c r="E32" i="1"/>
  <c r="B35" i="1" l="1"/>
  <c r="I34" i="1"/>
  <c r="E33" i="1"/>
  <c r="E35" i="2"/>
  <c r="B36" i="2"/>
  <c r="C28" i="1"/>
  <c r="B37" i="2" l="1"/>
  <c r="E36" i="2"/>
  <c r="E34" i="1"/>
  <c r="D28" i="1"/>
  <c r="C29" i="1" s="1"/>
  <c r="I35" i="1"/>
  <c r="B36" i="1"/>
  <c r="D29" i="1" l="1"/>
  <c r="H29" i="1" s="1"/>
  <c r="E35" i="1"/>
  <c r="I36" i="1"/>
  <c r="B37" i="1"/>
  <c r="H28" i="1"/>
  <c r="B38" i="2"/>
  <c r="E37" i="2"/>
  <c r="E36" i="1" l="1"/>
  <c r="E38" i="2"/>
  <c r="B38" i="1"/>
  <c r="I37" i="1"/>
  <c r="C30" i="1"/>
  <c r="D30" i="1" l="1"/>
  <c r="I38" i="1"/>
  <c r="B39" i="1"/>
  <c r="E37" i="1"/>
  <c r="I39" i="1" l="1"/>
  <c r="B40" i="1"/>
  <c r="C31" i="1"/>
  <c r="E38" i="1"/>
  <c r="H30" i="1"/>
  <c r="D31" i="1" l="1"/>
  <c r="C32" i="1" s="1"/>
  <c r="I40" i="1"/>
  <c r="B41" i="1"/>
  <c r="E39" i="1"/>
  <c r="H31" i="1" l="1"/>
  <c r="D32" i="1"/>
  <c r="H32" i="1" s="1"/>
  <c r="I41" i="1"/>
  <c r="B42" i="1"/>
  <c r="E40" i="1"/>
  <c r="B43" i="1" l="1"/>
  <c r="I42" i="1"/>
  <c r="E41" i="1"/>
  <c r="C33" i="1"/>
  <c r="I43" i="1" l="1"/>
  <c r="B44" i="1"/>
  <c r="D33" i="1"/>
  <c r="H33" i="1" s="1"/>
  <c r="E42" i="1"/>
  <c r="C34" i="1" l="1"/>
  <c r="D34" i="1" s="1"/>
  <c r="H34" i="1" s="1"/>
  <c r="B45" i="1"/>
  <c r="I44" i="1"/>
  <c r="E44" i="1" s="1"/>
  <c r="E43" i="1"/>
  <c r="B46" i="1" l="1"/>
  <c r="I45" i="1"/>
  <c r="E45" i="1" s="1"/>
  <c r="C35" i="1"/>
  <c r="D35" i="1" l="1"/>
  <c r="C36" i="1" s="1"/>
  <c r="B47" i="1"/>
  <c r="I46" i="1"/>
  <c r="E46" i="1" s="1"/>
  <c r="H35" i="1" l="1"/>
  <c r="I47" i="1"/>
  <c r="E47" i="1" s="1"/>
  <c r="B48" i="1"/>
  <c r="D36" i="1"/>
  <c r="H36" i="1" l="1"/>
  <c r="B49" i="1"/>
  <c r="I48" i="1"/>
  <c r="E48" i="1" s="1"/>
  <c r="C37" i="1"/>
  <c r="D37" i="1" l="1"/>
  <c r="I49" i="1"/>
  <c r="E49" i="1" s="1"/>
  <c r="B50" i="1"/>
  <c r="C38" i="1" l="1"/>
  <c r="I50" i="1"/>
  <c r="E50" i="1" s="1"/>
  <c r="B51" i="1"/>
  <c r="H37" i="1"/>
  <c r="I51" i="1" l="1"/>
  <c r="E51" i="1" s="1"/>
  <c r="B52" i="1"/>
  <c r="D38" i="1"/>
  <c r="I52" i="1" l="1"/>
  <c r="E52" i="1" s="1"/>
  <c r="B53" i="1"/>
  <c r="H38" i="1"/>
  <c r="C39" i="1"/>
  <c r="B54" i="1" l="1"/>
  <c r="I53" i="1"/>
  <c r="E53" i="1" s="1"/>
  <c r="D39" i="1"/>
  <c r="C40" i="1" l="1"/>
  <c r="I54" i="1"/>
  <c r="E54" i="1" s="1"/>
  <c r="B55" i="1"/>
  <c r="H39" i="1"/>
  <c r="B56" i="1" l="1"/>
  <c r="I55" i="1"/>
  <c r="E55" i="1" s="1"/>
  <c r="D40" i="1"/>
  <c r="I56" i="1" l="1"/>
  <c r="E56" i="1" s="1"/>
  <c r="B57" i="1"/>
  <c r="C41" i="1"/>
  <c r="H40" i="1"/>
  <c r="I57" i="1" l="1"/>
  <c r="E57" i="1" s="1"/>
  <c r="B58" i="1"/>
  <c r="D41" i="1"/>
  <c r="C42" i="1" s="1"/>
  <c r="H41" i="1" l="1"/>
  <c r="D42" i="1"/>
  <c r="H42" i="1" s="1"/>
  <c r="B59" i="1"/>
  <c r="I58" i="1"/>
  <c r="E58" i="1" s="1"/>
  <c r="I59" i="1" l="1"/>
  <c r="E59" i="1" s="1"/>
  <c r="B60" i="1"/>
  <c r="C43" i="1"/>
  <c r="B61" i="1" l="1"/>
  <c r="I60" i="1"/>
  <c r="E60" i="1" s="1"/>
  <c r="D43" i="1"/>
  <c r="C44" i="1" s="1"/>
  <c r="H43" i="1" l="1"/>
  <c r="D44" i="1"/>
  <c r="C45" i="1" s="1"/>
  <c r="I61" i="1"/>
  <c r="E61" i="1" s="1"/>
  <c r="B62" i="1"/>
  <c r="H44" i="1" l="1"/>
  <c r="D45" i="1"/>
  <c r="H45" i="1" s="1"/>
  <c r="I62" i="1"/>
  <c r="E62" i="1" s="1"/>
  <c r="B63" i="1"/>
  <c r="I63" i="1" l="1"/>
  <c r="E63" i="1" s="1"/>
  <c r="B64" i="1"/>
  <c r="C46" i="1"/>
  <c r="D46" i="1" l="1"/>
  <c r="B65" i="1"/>
  <c r="I64" i="1"/>
  <c r="E64" i="1" s="1"/>
  <c r="C47" i="1" l="1"/>
  <c r="I65" i="1"/>
  <c r="E65" i="1" s="1"/>
  <c r="B66" i="1"/>
  <c r="H46" i="1"/>
  <c r="B67" i="1" l="1"/>
  <c r="I66" i="1"/>
  <c r="E66" i="1" s="1"/>
  <c r="D47" i="1"/>
  <c r="I67" i="1" l="1"/>
  <c r="E67" i="1" s="1"/>
  <c r="B68" i="1"/>
  <c r="H47" i="1"/>
  <c r="C48" i="1"/>
  <c r="I68" i="1" l="1"/>
  <c r="E68" i="1" s="1"/>
  <c r="B69" i="1"/>
  <c r="D48" i="1"/>
  <c r="C49" i="1" l="1"/>
  <c r="H48" i="1"/>
  <c r="I69" i="1"/>
  <c r="E69" i="1" s="1"/>
  <c r="B70" i="1"/>
  <c r="I70" i="1" l="1"/>
  <c r="E70" i="1" s="1"/>
  <c r="B71" i="1"/>
  <c r="D49" i="1"/>
  <c r="H49" i="1" l="1"/>
  <c r="I71" i="1"/>
  <c r="E71" i="1" s="1"/>
  <c r="B72" i="1"/>
  <c r="C50" i="1"/>
  <c r="D50" i="1" l="1"/>
  <c r="B73" i="1"/>
  <c r="I72" i="1"/>
  <c r="E72" i="1" s="1"/>
  <c r="H50" i="1" l="1"/>
  <c r="I73" i="1"/>
  <c r="E73" i="1" s="1"/>
  <c r="B74" i="1"/>
  <c r="C51" i="1"/>
  <c r="B75" i="1" l="1"/>
  <c r="I74" i="1"/>
  <c r="E74" i="1" s="1"/>
  <c r="D51" i="1"/>
  <c r="B76" i="1" l="1"/>
  <c r="I75" i="1"/>
  <c r="E75" i="1" s="1"/>
  <c r="H51" i="1"/>
  <c r="C52" i="1"/>
  <c r="I76" i="1" l="1"/>
  <c r="E76" i="1" s="1"/>
  <c r="B77" i="1"/>
  <c r="D52" i="1"/>
  <c r="I77" i="1" l="1"/>
  <c r="E77" i="1" s="1"/>
  <c r="B78" i="1"/>
  <c r="H52" i="1"/>
  <c r="C53" i="1"/>
  <c r="I78" i="1" l="1"/>
  <c r="E78" i="1" s="1"/>
  <c r="B79" i="1"/>
  <c r="D53" i="1"/>
  <c r="C54" i="1" s="1"/>
  <c r="D54" i="1" l="1"/>
  <c r="H54" i="1" s="1"/>
  <c r="H53" i="1"/>
  <c r="I79" i="1"/>
  <c r="E79" i="1" s="1"/>
  <c r="B80" i="1"/>
  <c r="B81" i="1" l="1"/>
  <c r="I80" i="1"/>
  <c r="E80" i="1" s="1"/>
  <c r="C55" i="1"/>
  <c r="D55" i="1" l="1"/>
  <c r="C56" i="1" s="1"/>
  <c r="I81" i="1"/>
  <c r="E81" i="1" s="1"/>
  <c r="B82" i="1"/>
  <c r="H55" i="1" l="1"/>
  <c r="I82" i="1"/>
  <c r="E82" i="1" s="1"/>
  <c r="B83" i="1"/>
  <c r="D56" i="1"/>
  <c r="C57" i="1" s="1"/>
  <c r="D57" i="1" l="1"/>
  <c r="B84" i="1"/>
  <c r="I83" i="1"/>
  <c r="E83" i="1" s="1"/>
  <c r="H56" i="1"/>
  <c r="H57" i="1" l="1"/>
  <c r="I84" i="1"/>
  <c r="E84" i="1" s="1"/>
  <c r="B85" i="1"/>
  <c r="C58" i="1"/>
  <c r="D58" i="1" l="1"/>
  <c r="I85" i="1"/>
  <c r="E85" i="1" s="1"/>
  <c r="B86" i="1"/>
  <c r="I86" i="1" l="1"/>
  <c r="E86" i="1" s="1"/>
  <c r="B87" i="1"/>
  <c r="C59" i="1"/>
  <c r="H58" i="1"/>
  <c r="B88" i="1" l="1"/>
  <c r="I87" i="1"/>
  <c r="E87" i="1" s="1"/>
  <c r="D59" i="1"/>
  <c r="H59" i="1" s="1"/>
  <c r="C60" i="1" l="1"/>
  <c r="D60" i="1" s="1"/>
  <c r="I88" i="1"/>
  <c r="E88" i="1" s="1"/>
  <c r="B89" i="1"/>
  <c r="B90" i="1" l="1"/>
  <c r="I89" i="1"/>
  <c r="E89" i="1" s="1"/>
  <c r="H60" i="1"/>
  <c r="C61" i="1"/>
  <c r="D61" i="1" l="1"/>
  <c r="H61" i="1" s="1"/>
  <c r="I90" i="1"/>
  <c r="E90" i="1" s="1"/>
  <c r="B91" i="1"/>
  <c r="C62" i="1" l="1"/>
  <c r="D62" i="1"/>
  <c r="H62" i="1" s="1"/>
  <c r="B92" i="1"/>
  <c r="I91" i="1"/>
  <c r="E91" i="1" s="1"/>
  <c r="I92" i="1" l="1"/>
  <c r="E92" i="1" s="1"/>
  <c r="B93" i="1"/>
  <c r="C63" i="1"/>
  <c r="B94" i="1" l="1"/>
  <c r="I93" i="1"/>
  <c r="E93" i="1" s="1"/>
  <c r="D63" i="1"/>
  <c r="C64" i="1" s="1"/>
  <c r="H63" i="1" l="1"/>
  <c r="D64" i="1"/>
  <c r="C65" i="1" s="1"/>
  <c r="I94" i="1"/>
  <c r="E94" i="1" s="1"/>
  <c r="B95" i="1"/>
  <c r="D65" i="1" l="1"/>
  <c r="B96" i="1"/>
  <c r="I95" i="1"/>
  <c r="E95" i="1" s="1"/>
  <c r="H64" i="1"/>
  <c r="I96" i="1" l="1"/>
  <c r="E96" i="1" s="1"/>
  <c r="B97" i="1"/>
  <c r="H65" i="1"/>
  <c r="C66" i="1"/>
  <c r="B98" i="1" l="1"/>
  <c r="I97" i="1"/>
  <c r="E97" i="1" s="1"/>
  <c r="D66" i="1"/>
  <c r="C67" i="1" s="1"/>
  <c r="H66" i="1" l="1"/>
  <c r="D67" i="1"/>
  <c r="C68" i="1" s="1"/>
  <c r="B99" i="1"/>
  <c r="I98" i="1"/>
  <c r="E98" i="1" s="1"/>
  <c r="H67" i="1" l="1"/>
  <c r="I99" i="1"/>
  <c r="E99" i="1" s="1"/>
  <c r="B100" i="1"/>
  <c r="D68" i="1"/>
  <c r="H68" i="1" s="1"/>
  <c r="B101" i="1" l="1"/>
  <c r="I100" i="1"/>
  <c r="E100" i="1" s="1"/>
  <c r="C69" i="1"/>
  <c r="D69" i="1" l="1"/>
  <c r="C70" i="1" s="1"/>
  <c r="I101" i="1"/>
  <c r="E101" i="1" s="1"/>
  <c r="B102" i="1"/>
  <c r="H69" i="1" l="1"/>
  <c r="D70" i="1"/>
  <c r="C71" i="1" s="1"/>
  <c r="I102" i="1"/>
  <c r="E102" i="1" s="1"/>
  <c r="B103" i="1"/>
  <c r="D71" i="1" l="1"/>
  <c r="H71" i="1" s="1"/>
  <c r="B104" i="1"/>
  <c r="I103" i="1"/>
  <c r="E103" i="1" s="1"/>
  <c r="H70" i="1"/>
  <c r="I104" i="1" l="1"/>
  <c r="E104" i="1" s="1"/>
  <c r="B105" i="1"/>
  <c r="C72" i="1"/>
  <c r="D72" i="1" l="1"/>
  <c r="B106" i="1"/>
  <c r="I105" i="1"/>
  <c r="E105" i="1" s="1"/>
  <c r="C73" i="1" l="1"/>
  <c r="I106" i="1"/>
  <c r="E106" i="1" s="1"/>
  <c r="B107" i="1"/>
  <c r="H72" i="1"/>
  <c r="B108" i="1" l="1"/>
  <c r="I107" i="1"/>
  <c r="E107" i="1" s="1"/>
  <c r="D73" i="1"/>
  <c r="C74" i="1" l="1"/>
  <c r="I108" i="1"/>
  <c r="E108" i="1" s="1"/>
  <c r="B109" i="1"/>
  <c r="H73" i="1"/>
  <c r="B110" i="1" l="1"/>
  <c r="I109" i="1"/>
  <c r="E109" i="1" s="1"/>
  <c r="D74" i="1"/>
  <c r="C75" i="1" s="1"/>
  <c r="H74" i="1" l="1"/>
  <c r="D75" i="1"/>
  <c r="I110" i="1"/>
  <c r="E110" i="1" s="1"/>
  <c r="B111" i="1"/>
  <c r="B112" i="1" l="1"/>
  <c r="I111" i="1"/>
  <c r="E111" i="1" s="1"/>
  <c r="H75" i="1"/>
  <c r="C76" i="1"/>
  <c r="D76" i="1" l="1"/>
  <c r="C77" i="1" s="1"/>
  <c r="I112" i="1"/>
  <c r="E112" i="1" s="1"/>
  <c r="B113" i="1"/>
  <c r="H76" i="1" l="1"/>
  <c r="B114" i="1"/>
  <c r="I113" i="1"/>
  <c r="E113" i="1" s="1"/>
  <c r="D77" i="1"/>
  <c r="C78" i="1" l="1"/>
  <c r="I114" i="1"/>
  <c r="E114" i="1" s="1"/>
  <c r="B115" i="1"/>
  <c r="H77" i="1"/>
  <c r="B116" i="1" l="1"/>
  <c r="I115" i="1"/>
  <c r="E115" i="1" s="1"/>
  <c r="D78" i="1"/>
  <c r="C79" i="1" s="1"/>
  <c r="H78" i="1" l="1"/>
  <c r="D79" i="1"/>
  <c r="I116" i="1"/>
  <c r="E116" i="1" s="1"/>
  <c r="B117" i="1"/>
  <c r="B118" i="1" l="1"/>
  <c r="I117" i="1"/>
  <c r="E117" i="1" s="1"/>
  <c r="C80" i="1"/>
  <c r="H79" i="1"/>
  <c r="D80" i="1" l="1"/>
  <c r="H80" i="1" s="1"/>
  <c r="I118" i="1"/>
  <c r="E118" i="1" s="1"/>
  <c r="B119" i="1"/>
  <c r="C81" i="1" l="1"/>
  <c r="D81" i="1" s="1"/>
  <c r="H81" i="1" s="1"/>
  <c r="B120" i="1"/>
  <c r="I119" i="1"/>
  <c r="E119" i="1" s="1"/>
  <c r="C82" i="1" l="1"/>
  <c r="D82" i="1"/>
  <c r="I120" i="1"/>
  <c r="E120" i="1" s="1"/>
  <c r="B121" i="1"/>
  <c r="H82" i="1" l="1"/>
  <c r="B122" i="1"/>
  <c r="I121" i="1"/>
  <c r="E121" i="1" s="1"/>
  <c r="C83" i="1"/>
  <c r="D83" i="1" l="1"/>
  <c r="C84" i="1" s="1"/>
  <c r="B123" i="1"/>
  <c r="I122" i="1"/>
  <c r="E122" i="1" s="1"/>
  <c r="H83" i="1" l="1"/>
  <c r="I123" i="1"/>
  <c r="E123" i="1" s="1"/>
  <c r="B124" i="1"/>
  <c r="D84" i="1"/>
  <c r="H84" i="1" l="1"/>
  <c r="I124" i="1"/>
  <c r="E124" i="1" s="1"/>
  <c r="B125" i="1"/>
  <c r="C85" i="1"/>
  <c r="D85" i="1" l="1"/>
  <c r="C86" i="1" s="1"/>
  <c r="B126" i="1"/>
  <c r="I125" i="1"/>
  <c r="E125" i="1" s="1"/>
  <c r="H85" i="1" l="1"/>
  <c r="I126" i="1"/>
  <c r="E126" i="1" s="1"/>
  <c r="B127" i="1"/>
  <c r="D86" i="1"/>
  <c r="C87" i="1" s="1"/>
  <c r="D87" i="1" l="1"/>
  <c r="I127" i="1"/>
  <c r="E127" i="1" s="1"/>
  <c r="B128" i="1"/>
  <c r="H86" i="1"/>
  <c r="I128" i="1" l="1"/>
  <c r="E128" i="1" s="1"/>
  <c r="B129" i="1"/>
  <c r="C88" i="1"/>
  <c r="H87" i="1"/>
  <c r="D88" i="1" l="1"/>
  <c r="B130" i="1"/>
  <c r="I129" i="1"/>
  <c r="E129" i="1" s="1"/>
  <c r="H88" i="1" l="1"/>
  <c r="B131" i="1"/>
  <c r="I130" i="1"/>
  <c r="E130" i="1" s="1"/>
  <c r="C89" i="1"/>
  <c r="D89" i="1" l="1"/>
  <c r="C90" i="1" s="1"/>
  <c r="B132" i="1"/>
  <c r="I131" i="1"/>
  <c r="E131" i="1" s="1"/>
  <c r="H89" i="1" l="1"/>
  <c r="I132" i="1"/>
  <c r="E132" i="1" s="1"/>
  <c r="B133" i="1"/>
  <c r="D90" i="1"/>
  <c r="C91" i="1" l="1"/>
  <c r="B134" i="1"/>
  <c r="I133" i="1"/>
  <c r="E133" i="1" s="1"/>
  <c r="H90" i="1"/>
  <c r="I134" i="1" l="1"/>
  <c r="E134" i="1" s="1"/>
  <c r="B135" i="1"/>
  <c r="D91" i="1"/>
  <c r="B136" i="1" l="1"/>
  <c r="I135" i="1"/>
  <c r="E135" i="1" s="1"/>
  <c r="C92" i="1"/>
  <c r="H91" i="1"/>
  <c r="D92" i="1" l="1"/>
  <c r="H92" i="1" s="1"/>
  <c r="B137" i="1"/>
  <c r="I136" i="1"/>
  <c r="E136" i="1" s="1"/>
  <c r="C93" i="1" l="1"/>
  <c r="D93" i="1" s="1"/>
  <c r="I137" i="1"/>
  <c r="E137" i="1" s="1"/>
  <c r="B138" i="1"/>
  <c r="C94" i="1" l="1"/>
  <c r="I138" i="1"/>
  <c r="E138" i="1" s="1"/>
  <c r="B139" i="1"/>
  <c r="H93" i="1"/>
  <c r="B140" i="1" l="1"/>
  <c r="I139" i="1"/>
  <c r="E139" i="1" s="1"/>
  <c r="D94" i="1"/>
  <c r="H94" i="1" s="1"/>
  <c r="C95" i="1" l="1"/>
  <c r="D95" i="1"/>
  <c r="I140" i="1"/>
  <c r="E140" i="1" s="1"/>
  <c r="B141" i="1"/>
  <c r="B142" i="1" l="1"/>
  <c r="I141" i="1"/>
  <c r="E141" i="1" s="1"/>
  <c r="C96" i="1"/>
  <c r="H95" i="1"/>
  <c r="D96" i="1" l="1"/>
  <c r="C97" i="1" s="1"/>
  <c r="B143" i="1"/>
  <c r="I142" i="1"/>
  <c r="E142" i="1" s="1"/>
  <c r="H96" i="1" l="1"/>
  <c r="I143" i="1"/>
  <c r="E143" i="1" s="1"/>
  <c r="B144" i="1"/>
  <c r="D97" i="1"/>
  <c r="H97" i="1" s="1"/>
  <c r="I144" i="1" l="1"/>
  <c r="E144" i="1" s="1"/>
  <c r="B145" i="1"/>
  <c r="C98" i="1"/>
  <c r="B146" i="1" l="1"/>
  <c r="I145" i="1"/>
  <c r="E145" i="1" s="1"/>
  <c r="D98" i="1"/>
  <c r="C99" i="1" s="1"/>
  <c r="H98" i="1" l="1"/>
  <c r="D99" i="1"/>
  <c r="H99" i="1" s="1"/>
  <c r="I146" i="1"/>
  <c r="E146" i="1" s="1"/>
  <c r="B147" i="1"/>
  <c r="B148" i="1" l="1"/>
  <c r="I147" i="1"/>
  <c r="E147" i="1" s="1"/>
  <c r="C100" i="1"/>
  <c r="I148" i="1" l="1"/>
  <c r="E148" i="1" s="1"/>
  <c r="B149" i="1"/>
  <c r="D100" i="1"/>
  <c r="H100" i="1" l="1"/>
  <c r="B150" i="1"/>
  <c r="I149" i="1"/>
  <c r="E149" i="1" s="1"/>
  <c r="C101" i="1"/>
  <c r="D101" i="1" l="1"/>
  <c r="C102" i="1" s="1"/>
  <c r="I150" i="1"/>
  <c r="E150" i="1" s="1"/>
  <c r="B151" i="1"/>
  <c r="H101" i="1" l="1"/>
  <c r="I151" i="1"/>
  <c r="E151" i="1" s="1"/>
  <c r="B152" i="1"/>
  <c r="D102" i="1"/>
  <c r="C103" i="1" s="1"/>
  <c r="D103" i="1" l="1"/>
  <c r="B153" i="1"/>
  <c r="I152" i="1"/>
  <c r="E152" i="1" s="1"/>
  <c r="H102" i="1"/>
  <c r="B154" i="1" l="1"/>
  <c r="I153" i="1"/>
  <c r="E153" i="1" s="1"/>
  <c r="C104" i="1"/>
  <c r="H103" i="1"/>
  <c r="D104" i="1" l="1"/>
  <c r="C105" i="1" s="1"/>
  <c r="B155" i="1"/>
  <c r="I154" i="1"/>
  <c r="E154" i="1" s="1"/>
  <c r="H104" i="1" l="1"/>
  <c r="I155" i="1"/>
  <c r="E155" i="1" s="1"/>
  <c r="B156" i="1"/>
  <c r="D105" i="1"/>
  <c r="H105" i="1" s="1"/>
  <c r="B157" i="1" l="1"/>
  <c r="I156" i="1"/>
  <c r="E156" i="1" s="1"/>
  <c r="C106" i="1"/>
  <c r="B158" i="1" l="1"/>
  <c r="I157" i="1"/>
  <c r="E157" i="1" s="1"/>
  <c r="D106" i="1"/>
  <c r="I158" i="1" l="1"/>
  <c r="E158" i="1" s="1"/>
  <c r="B159" i="1"/>
  <c r="C107" i="1"/>
  <c r="H106" i="1"/>
  <c r="B160" i="1" l="1"/>
  <c r="I159" i="1"/>
  <c r="E159" i="1" s="1"/>
  <c r="D107" i="1"/>
  <c r="I160" i="1" l="1"/>
  <c r="E160" i="1" s="1"/>
  <c r="B161" i="1"/>
  <c r="H107" i="1"/>
  <c r="C108" i="1"/>
  <c r="B162" i="1" l="1"/>
  <c r="I161" i="1"/>
  <c r="E161" i="1" s="1"/>
  <c r="D108" i="1"/>
  <c r="C109" i="1" s="1"/>
  <c r="H108" i="1" l="1"/>
  <c r="D109" i="1"/>
  <c r="C110" i="1" s="1"/>
  <c r="B163" i="1"/>
  <c r="I162" i="1"/>
  <c r="E162" i="1" s="1"/>
  <c r="D110" i="1" l="1"/>
  <c r="H110" i="1" s="1"/>
  <c r="B164" i="1"/>
  <c r="I163" i="1"/>
  <c r="E163" i="1" s="1"/>
  <c r="H109" i="1"/>
  <c r="B165" i="1" l="1"/>
  <c r="I164" i="1"/>
  <c r="E164" i="1" s="1"/>
  <c r="C111" i="1"/>
  <c r="I165" i="1" l="1"/>
  <c r="E165" i="1" s="1"/>
  <c r="B166" i="1"/>
  <c r="D111" i="1"/>
  <c r="I166" i="1" l="1"/>
  <c r="E166" i="1" s="1"/>
  <c r="B167" i="1"/>
  <c r="C112" i="1"/>
  <c r="H111" i="1"/>
  <c r="D112" i="1" l="1"/>
  <c r="C113" i="1" s="1"/>
  <c r="B168" i="1"/>
  <c r="I167" i="1"/>
  <c r="E167" i="1" s="1"/>
  <c r="H112" i="1" l="1"/>
  <c r="B169" i="1"/>
  <c r="I168" i="1"/>
  <c r="E168" i="1" s="1"/>
  <c r="D113" i="1"/>
  <c r="C114" i="1" l="1"/>
  <c r="H113" i="1"/>
  <c r="I169" i="1"/>
  <c r="E169" i="1" s="1"/>
  <c r="B170" i="1"/>
  <c r="B171" i="1" l="1"/>
  <c r="I170" i="1"/>
  <c r="E170" i="1" s="1"/>
  <c r="D114" i="1"/>
  <c r="I171" i="1" l="1"/>
  <c r="E171" i="1" s="1"/>
  <c r="B172" i="1"/>
  <c r="H114" i="1"/>
  <c r="C115" i="1"/>
  <c r="D115" i="1" l="1"/>
  <c r="I172" i="1"/>
  <c r="E172" i="1" s="1"/>
  <c r="B173" i="1"/>
  <c r="H115" i="1" l="1"/>
  <c r="B174" i="1"/>
  <c r="I173" i="1"/>
  <c r="E173" i="1" s="1"/>
  <c r="C116" i="1"/>
  <c r="B175" i="1" l="1"/>
  <c r="I174" i="1"/>
  <c r="E174" i="1" s="1"/>
  <c r="D116" i="1"/>
  <c r="H116" i="1" s="1"/>
  <c r="C117" i="1" l="1"/>
  <c r="D117" i="1" s="1"/>
  <c r="C118" i="1" s="1"/>
  <c r="I175" i="1"/>
  <c r="E175" i="1" s="1"/>
  <c r="B176" i="1"/>
  <c r="H117" i="1" l="1"/>
  <c r="I176" i="1"/>
  <c r="E176" i="1" s="1"/>
  <c r="B177" i="1"/>
  <c r="D118" i="1"/>
  <c r="C119" i="1" s="1"/>
  <c r="D119" i="1" l="1"/>
  <c r="H118" i="1"/>
  <c r="I177" i="1"/>
  <c r="E177" i="1" s="1"/>
  <c r="B178" i="1"/>
  <c r="I178" i="1" l="1"/>
  <c r="E178" i="1" s="1"/>
  <c r="B179" i="1"/>
  <c r="C120" i="1"/>
  <c r="H119" i="1"/>
  <c r="B180" i="1" l="1"/>
  <c r="I179" i="1"/>
  <c r="E179" i="1" s="1"/>
  <c r="D120" i="1"/>
  <c r="H120" i="1" s="1"/>
  <c r="C121" i="1" l="1"/>
  <c r="D121" i="1" s="1"/>
  <c r="C122" i="1" s="1"/>
  <c r="I180" i="1"/>
  <c r="E180" i="1" s="1"/>
  <c r="B181" i="1"/>
  <c r="H121" i="1" l="1"/>
  <c r="I181" i="1"/>
  <c r="E181" i="1" s="1"/>
  <c r="B182" i="1"/>
  <c r="D122" i="1"/>
  <c r="C123" i="1" s="1"/>
  <c r="D123" i="1" l="1"/>
  <c r="H122" i="1"/>
  <c r="I182" i="1"/>
  <c r="E182" i="1" s="1"/>
  <c r="B183" i="1"/>
  <c r="I183" i="1" l="1"/>
  <c r="E183" i="1" s="1"/>
  <c r="B184" i="1"/>
  <c r="C124" i="1"/>
  <c r="H123" i="1"/>
  <c r="B185" i="1" l="1"/>
  <c r="I184" i="1"/>
  <c r="E184" i="1" s="1"/>
  <c r="D124" i="1"/>
  <c r="H124" i="1" s="1"/>
  <c r="C125" i="1" l="1"/>
  <c r="D125" i="1" s="1"/>
  <c r="C126" i="1" s="1"/>
  <c r="B186" i="1"/>
  <c r="I185" i="1"/>
  <c r="E185" i="1" s="1"/>
  <c r="D126" i="1" l="1"/>
  <c r="H126" i="1" s="1"/>
  <c r="B187" i="1"/>
  <c r="I186" i="1"/>
  <c r="E186" i="1" s="1"/>
  <c r="H125" i="1"/>
  <c r="I187" i="1" l="1"/>
  <c r="E187" i="1" s="1"/>
  <c r="B188" i="1"/>
  <c r="C127" i="1"/>
  <c r="B189" i="1" l="1"/>
  <c r="I188" i="1"/>
  <c r="E188" i="1" s="1"/>
  <c r="D127" i="1"/>
  <c r="C128" i="1" l="1"/>
  <c r="I189" i="1"/>
  <c r="E189" i="1" s="1"/>
  <c r="B190" i="1"/>
  <c r="H127" i="1"/>
  <c r="B191" i="1" l="1"/>
  <c r="I190" i="1"/>
  <c r="E190" i="1" s="1"/>
  <c r="D128" i="1"/>
  <c r="I191" i="1" l="1"/>
  <c r="E191" i="1" s="1"/>
  <c r="B192" i="1"/>
  <c r="C129" i="1"/>
  <c r="H128" i="1"/>
  <c r="I192" i="1" l="1"/>
  <c r="E192" i="1" s="1"/>
  <c r="B193" i="1"/>
  <c r="D129" i="1"/>
  <c r="H129" i="1" s="1"/>
  <c r="C130" i="1" l="1"/>
  <c r="B194" i="1"/>
  <c r="I193" i="1"/>
  <c r="E193" i="1" s="1"/>
  <c r="B195" i="1" l="1"/>
  <c r="I194" i="1"/>
  <c r="E194" i="1" s="1"/>
  <c r="D130" i="1"/>
  <c r="B196" i="1" l="1"/>
  <c r="I195" i="1"/>
  <c r="E195" i="1" s="1"/>
  <c r="H130" i="1"/>
  <c r="C131" i="1"/>
  <c r="D131" i="1" l="1"/>
  <c r="H131" i="1" s="1"/>
  <c r="I196" i="1"/>
  <c r="E196" i="1" s="1"/>
  <c r="B197" i="1"/>
  <c r="C132" i="1" l="1"/>
  <c r="I197" i="1"/>
  <c r="E197" i="1" s="1"/>
  <c r="B198" i="1"/>
  <c r="D132" i="1" l="1"/>
  <c r="H132" i="1" s="1"/>
  <c r="B199" i="1"/>
  <c r="I198" i="1"/>
  <c r="E198" i="1" s="1"/>
  <c r="C133" i="1" l="1"/>
  <c r="D133" i="1"/>
  <c r="I199" i="1"/>
  <c r="E199" i="1" s="1"/>
  <c r="B200" i="1"/>
  <c r="H133" i="1" l="1"/>
  <c r="I200" i="1"/>
  <c r="E200" i="1" s="1"/>
  <c r="B201" i="1"/>
  <c r="C134" i="1"/>
  <c r="I201" i="1" l="1"/>
  <c r="E201" i="1" s="1"/>
  <c r="B202" i="1"/>
  <c r="D134" i="1"/>
  <c r="H134" i="1" l="1"/>
  <c r="I202" i="1"/>
  <c r="E202" i="1" s="1"/>
  <c r="B203" i="1"/>
  <c r="C135" i="1"/>
  <c r="D135" i="1" l="1"/>
  <c r="B204" i="1"/>
  <c r="I203" i="1"/>
  <c r="E203" i="1" s="1"/>
  <c r="I204" i="1" l="1"/>
  <c r="E204" i="1" s="1"/>
  <c r="B205" i="1"/>
  <c r="C136" i="1"/>
  <c r="H135" i="1"/>
  <c r="I205" i="1" l="1"/>
  <c r="E205" i="1" s="1"/>
  <c r="B206" i="1"/>
  <c r="D136" i="1"/>
  <c r="I206" i="1" l="1"/>
  <c r="E206" i="1" s="1"/>
  <c r="B207" i="1"/>
  <c r="C137" i="1"/>
  <c r="H136" i="1"/>
  <c r="D137" i="1" l="1"/>
  <c r="I207" i="1"/>
  <c r="E207" i="1" s="1"/>
  <c r="B208" i="1"/>
  <c r="H137" i="1" l="1"/>
  <c r="B209" i="1"/>
  <c r="I208" i="1"/>
  <c r="E208" i="1" s="1"/>
  <c r="C138" i="1"/>
  <c r="B210" i="1" l="1"/>
  <c r="I209" i="1"/>
  <c r="E209" i="1" s="1"/>
  <c r="D138" i="1"/>
  <c r="H138" i="1" s="1"/>
  <c r="C139" i="1" l="1"/>
  <c r="D139" i="1" s="1"/>
  <c r="C140" i="1" s="1"/>
  <c r="B211" i="1"/>
  <c r="I210" i="1"/>
  <c r="E210" i="1" s="1"/>
  <c r="D140" i="1" l="1"/>
  <c r="B212" i="1"/>
  <c r="I211" i="1"/>
  <c r="E211" i="1" s="1"/>
  <c r="H139" i="1"/>
  <c r="C141" i="1" l="1"/>
  <c r="I212" i="1"/>
  <c r="E212" i="1" s="1"/>
  <c r="B213" i="1"/>
  <c r="H140" i="1"/>
  <c r="I213" i="1" l="1"/>
  <c r="E213" i="1" s="1"/>
  <c r="B214" i="1"/>
  <c r="D141" i="1"/>
  <c r="H141" i="1" s="1"/>
  <c r="C142" i="1" l="1"/>
  <c r="D142" i="1" s="1"/>
  <c r="C143" i="1" s="1"/>
  <c r="I214" i="1"/>
  <c r="E214" i="1" s="1"/>
  <c r="B215" i="1"/>
  <c r="D143" i="1" l="1"/>
  <c r="H143" i="1" s="1"/>
  <c r="I215" i="1"/>
  <c r="E215" i="1" s="1"/>
  <c r="B216" i="1"/>
  <c r="H142" i="1"/>
  <c r="I216" i="1" l="1"/>
  <c r="E216" i="1" s="1"/>
  <c r="B217" i="1"/>
  <c r="C144" i="1"/>
  <c r="B218" i="1" l="1"/>
  <c r="I217" i="1"/>
  <c r="E217" i="1" s="1"/>
  <c r="D144" i="1"/>
  <c r="C145" i="1" s="1"/>
  <c r="H144" i="1" l="1"/>
  <c r="D145" i="1"/>
  <c r="B219" i="1"/>
  <c r="I218" i="1"/>
  <c r="E218" i="1" s="1"/>
  <c r="H145" i="1" l="1"/>
  <c r="B220" i="1"/>
  <c r="I219" i="1"/>
  <c r="E219" i="1" s="1"/>
  <c r="C146" i="1"/>
  <c r="D146" i="1" l="1"/>
  <c r="H146" i="1" s="1"/>
  <c r="I220" i="1"/>
  <c r="E220" i="1" s="1"/>
  <c r="B221" i="1"/>
  <c r="C147" i="1" l="1"/>
  <c r="D147" i="1" s="1"/>
  <c r="B222" i="1"/>
  <c r="I221" i="1"/>
  <c r="E221" i="1" s="1"/>
  <c r="B223" i="1" l="1"/>
  <c r="I222" i="1"/>
  <c r="E222" i="1" s="1"/>
  <c r="C148" i="1"/>
  <c r="H147" i="1"/>
  <c r="D148" i="1" l="1"/>
  <c r="B224" i="1"/>
  <c r="I223" i="1"/>
  <c r="E223" i="1" s="1"/>
  <c r="C149" i="1" l="1"/>
  <c r="B225" i="1"/>
  <c r="I224" i="1"/>
  <c r="E224" i="1" s="1"/>
  <c r="H148" i="1"/>
  <c r="I225" i="1" l="1"/>
  <c r="E225" i="1" s="1"/>
  <c r="B226" i="1"/>
  <c r="D149" i="1"/>
  <c r="B227" i="1" l="1"/>
  <c r="I226" i="1"/>
  <c r="E226" i="1" s="1"/>
  <c r="C150" i="1"/>
  <c r="H149" i="1"/>
  <c r="D150" i="1" l="1"/>
  <c r="H150" i="1" s="1"/>
  <c r="B228" i="1"/>
  <c r="I227" i="1"/>
  <c r="E227" i="1" s="1"/>
  <c r="C151" i="1" l="1"/>
  <c r="D151" i="1" s="1"/>
  <c r="B229" i="1"/>
  <c r="I228" i="1"/>
  <c r="E228" i="1" s="1"/>
  <c r="C152" i="1" l="1"/>
  <c r="B230" i="1"/>
  <c r="I229" i="1"/>
  <c r="E229" i="1" s="1"/>
  <c r="H151" i="1"/>
  <c r="I230" i="1" l="1"/>
  <c r="E230" i="1" s="1"/>
  <c r="B231" i="1"/>
  <c r="D152" i="1"/>
  <c r="H152" i="1" s="1"/>
  <c r="C153" i="1" l="1"/>
  <c r="D153" i="1" s="1"/>
  <c r="C154" i="1" s="1"/>
  <c r="B232" i="1"/>
  <c r="I231" i="1"/>
  <c r="E231" i="1" s="1"/>
  <c r="B233" i="1" l="1"/>
  <c r="I232" i="1"/>
  <c r="E232" i="1" s="1"/>
  <c r="D154" i="1"/>
  <c r="H154" i="1" s="1"/>
  <c r="H153" i="1"/>
  <c r="C155" i="1" l="1"/>
  <c r="B234" i="1"/>
  <c r="I233" i="1"/>
  <c r="E233" i="1" s="1"/>
  <c r="B235" i="1" l="1"/>
  <c r="I234" i="1"/>
  <c r="E234" i="1" s="1"/>
  <c r="D155" i="1"/>
  <c r="H155" i="1" s="1"/>
  <c r="C156" i="1" l="1"/>
  <c r="D156" i="1" s="1"/>
  <c r="I235" i="1"/>
  <c r="E235" i="1" s="1"/>
  <c r="B236" i="1"/>
  <c r="B237" i="1" l="1"/>
  <c r="I236" i="1"/>
  <c r="E236" i="1" s="1"/>
  <c r="C157" i="1"/>
  <c r="H156" i="1"/>
  <c r="B238" i="1" l="1"/>
  <c r="I237" i="1"/>
  <c r="E237" i="1" s="1"/>
  <c r="D157" i="1"/>
  <c r="C158" i="1" l="1"/>
  <c r="H157" i="1"/>
  <c r="B239" i="1"/>
  <c r="I238" i="1"/>
  <c r="E238" i="1" s="1"/>
  <c r="D158" i="1" l="1"/>
  <c r="C159" i="1" s="1"/>
  <c r="I239" i="1"/>
  <c r="E239" i="1" s="1"/>
  <c r="B240" i="1"/>
  <c r="H158" i="1" l="1"/>
  <c r="I240" i="1"/>
  <c r="E240" i="1" s="1"/>
  <c r="B241" i="1"/>
  <c r="D159" i="1"/>
  <c r="H159" i="1" s="1"/>
  <c r="B242" i="1" l="1"/>
  <c r="I241" i="1"/>
  <c r="E241" i="1" s="1"/>
  <c r="C160" i="1"/>
  <c r="B243" i="1" l="1"/>
  <c r="I242" i="1"/>
  <c r="E242" i="1" s="1"/>
  <c r="D160" i="1"/>
  <c r="C161" i="1" l="1"/>
  <c r="H160" i="1"/>
  <c r="B244" i="1"/>
  <c r="I243" i="1"/>
  <c r="E243" i="1" s="1"/>
  <c r="D161" i="1" l="1"/>
  <c r="C162" i="1" s="1"/>
  <c r="B245" i="1"/>
  <c r="I244" i="1"/>
  <c r="E244" i="1" s="1"/>
  <c r="H161" i="1" l="1"/>
  <c r="I245" i="1"/>
  <c r="E245" i="1" s="1"/>
  <c r="B246" i="1"/>
  <c r="D162" i="1"/>
  <c r="H162" i="1" s="1"/>
  <c r="I246" i="1" l="1"/>
  <c r="E246" i="1" s="1"/>
  <c r="B247" i="1"/>
  <c r="C163" i="1"/>
  <c r="D163" i="1" l="1"/>
  <c r="C164" i="1" s="1"/>
  <c r="I247" i="1"/>
  <c r="E247" i="1" s="1"/>
  <c r="B248" i="1"/>
  <c r="H163" i="1" l="1"/>
  <c r="B249" i="1"/>
  <c r="I248" i="1"/>
  <c r="E248" i="1" s="1"/>
  <c r="D164" i="1"/>
  <c r="B250" i="1" l="1"/>
  <c r="I249" i="1"/>
  <c r="E249" i="1" s="1"/>
  <c r="H164" i="1"/>
  <c r="C165" i="1"/>
  <c r="I250" i="1" l="1"/>
  <c r="E250" i="1" s="1"/>
  <c r="B251" i="1"/>
  <c r="D165" i="1"/>
  <c r="C166" i="1" s="1"/>
  <c r="H165" i="1" l="1"/>
  <c r="D166" i="1"/>
  <c r="I251" i="1"/>
  <c r="E251" i="1" s="1"/>
  <c r="B252" i="1"/>
  <c r="H166" i="1" l="1"/>
  <c r="I252" i="1"/>
  <c r="E252" i="1" s="1"/>
  <c r="B253" i="1"/>
  <c r="C167" i="1"/>
  <c r="B254" i="1" l="1"/>
  <c r="I253" i="1"/>
  <c r="E253" i="1" s="1"/>
  <c r="D167" i="1"/>
  <c r="C168" i="1" l="1"/>
  <c r="B255" i="1"/>
  <c r="I254" i="1"/>
  <c r="E254" i="1" s="1"/>
  <c r="H167" i="1"/>
  <c r="D168" i="1" l="1"/>
  <c r="H168" i="1" s="1"/>
  <c r="I255" i="1"/>
  <c r="E255" i="1" s="1"/>
  <c r="B256" i="1"/>
  <c r="C169" i="1" l="1"/>
  <c r="D169" i="1"/>
  <c r="C170" i="1" s="1"/>
  <c r="I256" i="1"/>
  <c r="E256" i="1" s="1"/>
  <c r="B257" i="1"/>
  <c r="I257" i="1" s="1"/>
  <c r="H169" i="1" l="1"/>
  <c r="E257" i="1"/>
  <c r="D20" i="2"/>
  <c r="D18" i="2"/>
  <c r="D21" i="2"/>
  <c r="D22" i="2"/>
  <c r="D25" i="2"/>
  <c r="D26" i="2"/>
  <c r="D24" i="2"/>
  <c r="D23" i="2"/>
  <c r="D27" i="2"/>
  <c r="D30" i="2"/>
  <c r="D28" i="2"/>
  <c r="D29" i="2"/>
  <c r="D170" i="1"/>
  <c r="C171" i="1" s="1"/>
  <c r="H170" i="1" l="1"/>
  <c r="H18" i="2"/>
  <c r="C19" i="2" s="1"/>
  <c r="D171" i="1"/>
  <c r="H171" i="1" l="1"/>
  <c r="C172" i="1"/>
  <c r="D172" i="1" l="1"/>
  <c r="H172" i="1" l="1"/>
  <c r="C173" i="1"/>
  <c r="D173" i="1" l="1"/>
  <c r="C174" i="1" l="1"/>
  <c r="H173" i="1"/>
  <c r="D174" i="1" l="1"/>
  <c r="H174" i="1" l="1"/>
  <c r="C175" i="1"/>
  <c r="D175" i="1" l="1"/>
  <c r="H175" i="1" l="1"/>
  <c r="C176" i="1"/>
  <c r="D176" i="1" l="1"/>
  <c r="H176" i="1" l="1"/>
  <c r="C177" i="1"/>
  <c r="D177" i="1" l="1"/>
  <c r="H177" i="1" l="1"/>
  <c r="C178" i="1"/>
  <c r="D178" i="1" l="1"/>
  <c r="C179" i="1" l="1"/>
  <c r="H178" i="1"/>
  <c r="D179" i="1" l="1"/>
  <c r="H179" i="1" l="1"/>
  <c r="C180" i="1"/>
  <c r="D180" i="1" l="1"/>
  <c r="C181" i="1" l="1"/>
  <c r="H180" i="1"/>
  <c r="D181" i="1" l="1"/>
  <c r="C182" i="1" l="1"/>
  <c r="H181" i="1"/>
  <c r="D182" i="1" l="1"/>
  <c r="C183" i="1" l="1"/>
  <c r="H182" i="1"/>
  <c r="D183" i="1" l="1"/>
  <c r="H183" i="1" l="1"/>
  <c r="C184" i="1"/>
  <c r="D184" i="1" l="1"/>
  <c r="C185" i="1" l="1"/>
  <c r="H184" i="1"/>
  <c r="D185" i="1" l="1"/>
  <c r="H185" i="1" l="1"/>
  <c r="C186" i="1"/>
  <c r="D186" i="1" l="1"/>
  <c r="C187" i="1" l="1"/>
  <c r="H186" i="1"/>
  <c r="D187" i="1" l="1"/>
  <c r="H187" i="1" l="1"/>
  <c r="C188" i="1"/>
  <c r="D188" i="1" l="1"/>
  <c r="C189" i="1" l="1"/>
  <c r="H188" i="1"/>
  <c r="D189" i="1" l="1"/>
  <c r="H189" i="1" l="1"/>
  <c r="C190" i="1"/>
  <c r="D190" i="1" l="1"/>
  <c r="H190" i="1" l="1"/>
  <c r="C191" i="1"/>
  <c r="D191" i="1" l="1"/>
  <c r="C192" i="1" l="1"/>
  <c r="H191" i="1"/>
  <c r="D192" i="1" l="1"/>
  <c r="H192" i="1" l="1"/>
  <c r="C193" i="1"/>
  <c r="D193" i="1" l="1"/>
  <c r="C194" i="1" l="1"/>
  <c r="H193" i="1"/>
  <c r="D194" i="1" l="1"/>
  <c r="C195" i="1" l="1"/>
  <c r="H194" i="1"/>
  <c r="D195" i="1" l="1"/>
  <c r="C196" i="1" l="1"/>
  <c r="H195" i="1"/>
  <c r="D196" i="1" l="1"/>
  <c r="C197" i="1" l="1"/>
  <c r="H196" i="1"/>
  <c r="D197" i="1" l="1"/>
  <c r="C198" i="1" l="1"/>
  <c r="H197" i="1"/>
  <c r="D198" i="1" l="1"/>
  <c r="H198" i="1" l="1"/>
  <c r="C199" i="1"/>
  <c r="D199" i="1" l="1"/>
  <c r="C200" i="1" l="1"/>
  <c r="H199" i="1"/>
  <c r="D200" i="1" l="1"/>
  <c r="C201" i="1" l="1"/>
  <c r="H200" i="1"/>
  <c r="D201" i="1" l="1"/>
  <c r="C202" i="1" l="1"/>
  <c r="H201" i="1"/>
  <c r="D202" i="1" l="1"/>
  <c r="C203" i="1" l="1"/>
  <c r="H202" i="1"/>
  <c r="D203" i="1" l="1"/>
  <c r="C204" i="1" l="1"/>
  <c r="H203" i="1"/>
  <c r="D204" i="1" l="1"/>
  <c r="H204" i="1" l="1"/>
  <c r="C205" i="1"/>
  <c r="D205" i="1" l="1"/>
  <c r="H205" i="1" l="1"/>
  <c r="C206" i="1"/>
  <c r="D206" i="1" l="1"/>
  <c r="C207" i="1" l="1"/>
  <c r="H206" i="1"/>
  <c r="D207" i="1" l="1"/>
  <c r="C208" i="1" l="1"/>
  <c r="H207" i="1"/>
  <c r="D208" i="1" l="1"/>
  <c r="H208" i="1" l="1"/>
  <c r="C209" i="1"/>
  <c r="D209" i="1" l="1"/>
  <c r="H209" i="1" l="1"/>
  <c r="C210" i="1"/>
  <c r="D210" i="1" l="1"/>
  <c r="H210" i="1" l="1"/>
  <c r="C211" i="1"/>
  <c r="D211" i="1" l="1"/>
  <c r="H211" i="1" l="1"/>
  <c r="C212" i="1"/>
  <c r="D212" i="1" l="1"/>
  <c r="C213" i="1" l="1"/>
  <c r="H212" i="1"/>
  <c r="D213" i="1" l="1"/>
  <c r="H213" i="1" l="1"/>
  <c r="C214" i="1"/>
  <c r="D214" i="1" l="1"/>
  <c r="C215" i="1" l="1"/>
  <c r="H214" i="1"/>
  <c r="D215" i="1" l="1"/>
  <c r="C216" i="1" s="1"/>
  <c r="D216" i="1" l="1"/>
  <c r="H216" i="1" s="1"/>
  <c r="H215" i="1"/>
  <c r="C217" i="1" l="1"/>
  <c r="D217" i="1" l="1"/>
  <c r="H217" i="1" s="1"/>
  <c r="C218" i="1" l="1"/>
  <c r="D218" i="1" l="1"/>
  <c r="C219" i="1" s="1"/>
  <c r="D219" i="1" l="1"/>
  <c r="C220" i="1" s="1"/>
  <c r="H218" i="1"/>
  <c r="D220" i="1" l="1"/>
  <c r="H219" i="1"/>
  <c r="C221" i="1" l="1"/>
  <c r="H220" i="1"/>
  <c r="D221" i="1" l="1"/>
  <c r="H221" i="1" s="1"/>
  <c r="C222" i="1" l="1"/>
  <c r="D222" i="1" l="1"/>
  <c r="H222" i="1" s="1"/>
  <c r="C223" i="1" l="1"/>
  <c r="D223" i="1" l="1"/>
  <c r="C224" i="1" s="1"/>
  <c r="D224" i="1" l="1"/>
  <c r="H223" i="1"/>
  <c r="H224" i="1" l="1"/>
  <c r="C225" i="1"/>
  <c r="D225" i="1" l="1"/>
  <c r="H225" i="1" s="1"/>
  <c r="C226" i="1" l="1"/>
  <c r="D226" i="1" l="1"/>
  <c r="H226" i="1" s="1"/>
  <c r="C227" i="1" l="1"/>
  <c r="D227" i="1" l="1"/>
  <c r="H227" i="1" l="1"/>
  <c r="C228" i="1"/>
  <c r="D228" i="1" l="1"/>
  <c r="H228" i="1" s="1"/>
  <c r="C229" i="1" l="1"/>
  <c r="D229" i="1" l="1"/>
  <c r="H229" i="1" s="1"/>
  <c r="C230" i="1" l="1"/>
  <c r="D230" i="1" l="1"/>
  <c r="H230" i="1" l="1"/>
  <c r="C231" i="1"/>
  <c r="D231" i="1" l="1"/>
  <c r="C232" i="1" l="1"/>
  <c r="H231" i="1"/>
  <c r="D232" i="1" l="1"/>
  <c r="C233" i="1" l="1"/>
  <c r="H232" i="1"/>
  <c r="D233" i="1" l="1"/>
  <c r="C234" i="1" l="1"/>
  <c r="H233" i="1"/>
  <c r="D234" i="1" l="1"/>
  <c r="C235" i="1" l="1"/>
  <c r="H234" i="1"/>
  <c r="D235" i="1" l="1"/>
  <c r="H235" i="1" l="1"/>
  <c r="C236" i="1"/>
  <c r="D236" i="1" l="1"/>
  <c r="C237" i="1" l="1"/>
  <c r="H236" i="1"/>
  <c r="D237" i="1" l="1"/>
  <c r="C238" i="1" l="1"/>
  <c r="H237" i="1"/>
  <c r="D238" i="1" l="1"/>
  <c r="H238" i="1" l="1"/>
  <c r="C239" i="1"/>
  <c r="D239" i="1" l="1"/>
  <c r="C240" i="1" l="1"/>
  <c r="H239" i="1"/>
  <c r="D240" i="1" l="1"/>
  <c r="C241" i="1" l="1"/>
  <c r="H240" i="1"/>
  <c r="D241" i="1" l="1"/>
  <c r="H241" i="1" l="1"/>
  <c r="C242" i="1"/>
  <c r="D242" i="1" l="1"/>
  <c r="C243" i="1" l="1"/>
  <c r="H242" i="1"/>
  <c r="D243" i="1" l="1"/>
  <c r="C244" i="1" l="1"/>
  <c r="H243" i="1"/>
  <c r="D244" i="1" l="1"/>
  <c r="H244" i="1" l="1"/>
  <c r="C245" i="1"/>
  <c r="D245" i="1" l="1"/>
  <c r="H245" i="1" l="1"/>
  <c r="C246" i="1"/>
  <c r="D246" i="1" l="1"/>
  <c r="H246" i="1" l="1"/>
  <c r="C247" i="1"/>
  <c r="D247" i="1" l="1"/>
  <c r="C248" i="1" l="1"/>
  <c r="H247" i="1"/>
  <c r="D248" i="1" l="1"/>
  <c r="C249" i="1" l="1"/>
  <c r="H248" i="1"/>
  <c r="D249" i="1" l="1"/>
  <c r="C250" i="1" l="1"/>
  <c r="H249" i="1"/>
  <c r="D250" i="1" l="1"/>
  <c r="C251" i="1" l="1"/>
  <c r="H250" i="1"/>
  <c r="D251" i="1" l="1"/>
  <c r="C252" i="1" l="1"/>
  <c r="H251" i="1"/>
  <c r="D252" i="1" l="1"/>
  <c r="H252" i="1" l="1"/>
  <c r="C253" i="1"/>
  <c r="D253" i="1" l="1"/>
  <c r="H253" i="1" l="1"/>
  <c r="C254" i="1"/>
  <c r="D254" i="1" l="1"/>
  <c r="H254" i="1" l="1"/>
  <c r="C255" i="1"/>
  <c r="D255" i="1" l="1"/>
  <c r="H255" i="1" l="1"/>
  <c r="C256" i="1"/>
  <c r="D256" i="1" l="1"/>
  <c r="H256" i="1" l="1"/>
  <c r="C257" i="1"/>
  <c r="D257" i="1" l="1"/>
  <c r="D19" i="2" l="1"/>
  <c r="F20" i="1"/>
  <c r="G20" i="1" s="1"/>
  <c r="F18" i="1"/>
  <c r="D259" i="1"/>
  <c r="D8" i="1" s="1"/>
  <c r="F19" i="1"/>
  <c r="G19" i="1" s="1"/>
  <c r="F22" i="1"/>
  <c r="F21" i="1"/>
  <c r="G21" i="1" s="1"/>
  <c r="F24" i="1"/>
  <c r="G24" i="1" s="1"/>
  <c r="F23" i="1"/>
  <c r="G23" i="1" s="1"/>
  <c r="F25" i="1"/>
  <c r="G25" i="1" s="1"/>
  <c r="F26" i="1"/>
  <c r="G26" i="1" s="1"/>
  <c r="F27" i="1"/>
  <c r="G27" i="1" s="1"/>
  <c r="F29" i="1"/>
  <c r="G29" i="1" s="1"/>
  <c r="F28" i="1"/>
  <c r="G28" i="1" s="1"/>
  <c r="F30" i="1"/>
  <c r="G30" i="1" s="1"/>
  <c r="F32" i="1"/>
  <c r="G32" i="1" s="1"/>
  <c r="F31" i="1"/>
  <c r="G31" i="1" s="1"/>
  <c r="F34" i="1"/>
  <c r="F33" i="1"/>
  <c r="G33" i="1" s="1"/>
  <c r="F35" i="1"/>
  <c r="G35" i="1" s="1"/>
  <c r="F36" i="1"/>
  <c r="G36" i="1" s="1"/>
  <c r="F37" i="1"/>
  <c r="G37" i="1" s="1"/>
  <c r="F38" i="1"/>
  <c r="G38" i="1" s="1"/>
  <c r="F39" i="1"/>
  <c r="G39" i="1" s="1"/>
  <c r="F42" i="1"/>
  <c r="G42" i="1" s="1"/>
  <c r="F43" i="1"/>
  <c r="G43" i="1" s="1"/>
  <c r="F40" i="1"/>
  <c r="G40" i="1" s="1"/>
  <c r="F41" i="1"/>
  <c r="G41" i="1" s="1"/>
  <c r="F44" i="1"/>
  <c r="G44" i="1" s="1"/>
  <c r="F45" i="1"/>
  <c r="G45" i="1" s="1"/>
  <c r="F46" i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4" i="1"/>
  <c r="G54" i="1" s="1"/>
  <c r="F53" i="1"/>
  <c r="G53" i="1" s="1"/>
  <c r="F56" i="1"/>
  <c r="G56" i="1" s="1"/>
  <c r="F55" i="1"/>
  <c r="G55" i="1" s="1"/>
  <c r="F57" i="1"/>
  <c r="G57" i="1" s="1"/>
  <c r="F58" i="1"/>
  <c r="F59" i="1"/>
  <c r="G59" i="1" s="1"/>
  <c r="F60" i="1"/>
  <c r="G60" i="1" s="1"/>
  <c r="F62" i="1"/>
  <c r="G62" i="1" s="1"/>
  <c r="F63" i="1"/>
  <c r="G63" i="1" s="1"/>
  <c r="F64" i="1"/>
  <c r="G64" i="1" s="1"/>
  <c r="F61" i="1"/>
  <c r="G61" i="1" s="1"/>
  <c r="F66" i="1"/>
  <c r="G66" i="1" s="1"/>
  <c r="F67" i="1"/>
  <c r="G67" i="1" s="1"/>
  <c r="F65" i="1"/>
  <c r="G65" i="1" s="1"/>
  <c r="F68" i="1"/>
  <c r="G68" i="1" s="1"/>
  <c r="F69" i="1"/>
  <c r="G69" i="1" s="1"/>
  <c r="F70" i="1"/>
  <c r="F71" i="1"/>
  <c r="G71" i="1" s="1"/>
  <c r="F72" i="1"/>
  <c r="G72" i="1" s="1"/>
  <c r="F73" i="1"/>
  <c r="G73" i="1" s="1"/>
  <c r="F75" i="1"/>
  <c r="G75" i="1" s="1"/>
  <c r="F74" i="1"/>
  <c r="G74" i="1" s="1"/>
  <c r="F77" i="1"/>
  <c r="G77" i="1" s="1"/>
  <c r="F78" i="1"/>
  <c r="G78" i="1" s="1"/>
  <c r="F79" i="1"/>
  <c r="G79" i="1" s="1"/>
  <c r="F76" i="1"/>
  <c r="G76" i="1" s="1"/>
  <c r="F80" i="1"/>
  <c r="G80" i="1" s="1"/>
  <c r="F81" i="1"/>
  <c r="G81" i="1" s="1"/>
  <c r="F82" i="1"/>
  <c r="F83" i="1"/>
  <c r="G83" i="1" s="1"/>
  <c r="F84" i="1"/>
  <c r="G84" i="1" s="1"/>
  <c r="F85" i="1"/>
  <c r="G85" i="1" s="1"/>
  <c r="F87" i="1"/>
  <c r="G87" i="1" s="1"/>
  <c r="F86" i="1"/>
  <c r="G86" i="1" s="1"/>
  <c r="F88" i="1"/>
  <c r="G88" i="1" s="1"/>
  <c r="F89" i="1"/>
  <c r="G89" i="1" s="1"/>
  <c r="F90" i="1"/>
  <c r="G90" i="1" s="1"/>
  <c r="F91" i="1"/>
  <c r="G91" i="1" s="1"/>
  <c r="F93" i="1"/>
  <c r="G93" i="1" s="1"/>
  <c r="F94" i="1"/>
  <c r="F95" i="1"/>
  <c r="G95" i="1" s="1"/>
  <c r="F92" i="1"/>
  <c r="G92" i="1" s="1"/>
  <c r="F96" i="1"/>
  <c r="G96" i="1" s="1"/>
  <c r="F97" i="1"/>
  <c r="G97" i="1" s="1"/>
  <c r="F99" i="1"/>
  <c r="G99" i="1" s="1"/>
  <c r="F98" i="1"/>
  <c r="G98" i="1" s="1"/>
  <c r="F100" i="1"/>
  <c r="G100" i="1" s="1"/>
  <c r="F101" i="1"/>
  <c r="G101" i="1" s="1"/>
  <c r="F102" i="1"/>
  <c r="G102" i="1" s="1"/>
  <c r="F103" i="1"/>
  <c r="G103" i="1" s="1"/>
  <c r="F104" i="1"/>
  <c r="G104" i="1" s="1"/>
  <c r="F105" i="1"/>
  <c r="G105" i="1" s="1"/>
  <c r="F106" i="1"/>
  <c r="F107" i="1"/>
  <c r="G107" i="1" s="1"/>
  <c r="F109" i="1"/>
  <c r="G109" i="1" s="1"/>
  <c r="F108" i="1"/>
  <c r="G108" i="1" s="1"/>
  <c r="F110" i="1"/>
  <c r="G110" i="1" s="1"/>
  <c r="F111" i="1"/>
  <c r="G111" i="1" s="1"/>
  <c r="F113" i="1"/>
  <c r="G113" i="1" s="1"/>
  <c r="F112" i="1"/>
  <c r="G112" i="1" s="1"/>
  <c r="F116" i="1"/>
  <c r="G116" i="1" s="1"/>
  <c r="F114" i="1"/>
  <c r="G114" i="1" s="1"/>
  <c r="F117" i="1"/>
  <c r="G117" i="1" s="1"/>
  <c r="F115" i="1"/>
  <c r="G115" i="1" s="1"/>
  <c r="F120" i="1"/>
  <c r="G120" i="1" s="1"/>
  <c r="F118" i="1"/>
  <c r="F119" i="1"/>
  <c r="G119" i="1" s="1"/>
  <c r="F121" i="1"/>
  <c r="G121" i="1" s="1"/>
  <c r="F123" i="1"/>
  <c r="G123" i="1" s="1"/>
  <c r="F122" i="1"/>
  <c r="G122" i="1" s="1"/>
  <c r="F125" i="1"/>
  <c r="G125" i="1" s="1"/>
  <c r="F124" i="1"/>
  <c r="G124" i="1" s="1"/>
  <c r="F126" i="1"/>
  <c r="G126" i="1" s="1"/>
  <c r="F127" i="1"/>
  <c r="G127" i="1" s="1"/>
  <c r="F128" i="1"/>
  <c r="G128" i="1" s="1"/>
  <c r="F129" i="1"/>
  <c r="G129" i="1" s="1"/>
  <c r="F130" i="1"/>
  <c r="F131" i="1"/>
  <c r="G131" i="1" s="1"/>
  <c r="F133" i="1"/>
  <c r="G133" i="1" s="1"/>
  <c r="F132" i="1"/>
  <c r="G132" i="1" s="1"/>
  <c r="F134" i="1"/>
  <c r="G134" i="1" s="1"/>
  <c r="F135" i="1"/>
  <c r="G135" i="1" s="1"/>
  <c r="F136" i="1"/>
  <c r="G136" i="1" s="1"/>
  <c r="F138" i="1"/>
  <c r="G138" i="1" s="1"/>
  <c r="F137" i="1"/>
  <c r="G137" i="1" s="1"/>
  <c r="F139" i="1"/>
  <c r="G139" i="1" s="1"/>
  <c r="F140" i="1"/>
  <c r="G140" i="1" s="1"/>
  <c r="F142" i="1"/>
  <c r="F141" i="1"/>
  <c r="G141" i="1" s="1"/>
  <c r="F143" i="1"/>
  <c r="G143" i="1" s="1"/>
  <c r="F145" i="1"/>
  <c r="G145" i="1" s="1"/>
  <c r="F144" i="1"/>
  <c r="G144" i="1" s="1"/>
  <c r="F147" i="1"/>
  <c r="G147" i="1" s="1"/>
  <c r="F146" i="1"/>
  <c r="G146" i="1" s="1"/>
  <c r="F148" i="1"/>
  <c r="G148" i="1" s="1"/>
  <c r="F149" i="1"/>
  <c r="G149" i="1" s="1"/>
  <c r="F151" i="1"/>
  <c r="G151" i="1" s="1"/>
  <c r="F150" i="1"/>
  <c r="G150" i="1" s="1"/>
  <c r="F153" i="1"/>
  <c r="G153" i="1" s="1"/>
  <c r="F152" i="1"/>
  <c r="G152" i="1" s="1"/>
  <c r="F154" i="1"/>
  <c r="F156" i="1"/>
  <c r="G156" i="1" s="1"/>
  <c r="F155" i="1"/>
  <c r="G155" i="1" s="1"/>
  <c r="F157" i="1"/>
  <c r="G157" i="1" s="1"/>
  <c r="F159" i="1"/>
  <c r="G159" i="1" s="1"/>
  <c r="F158" i="1"/>
  <c r="G158" i="1" s="1"/>
  <c r="F160" i="1"/>
  <c r="G160" i="1" s="1"/>
  <c r="F161" i="1"/>
  <c r="G161" i="1" s="1"/>
  <c r="F162" i="1"/>
  <c r="G162" i="1" s="1"/>
  <c r="F164" i="1"/>
  <c r="G164" i="1" s="1"/>
  <c r="F163" i="1"/>
  <c r="G163" i="1" s="1"/>
  <c r="F166" i="1"/>
  <c r="F165" i="1"/>
  <c r="G165" i="1" s="1"/>
  <c r="F169" i="1"/>
  <c r="G169" i="1" s="1"/>
  <c r="F257" i="1"/>
  <c r="G257" i="1" s="1"/>
  <c r="F167" i="1"/>
  <c r="G167" i="1" s="1"/>
  <c r="F168" i="1"/>
  <c r="G168" i="1" s="1"/>
  <c r="F170" i="1"/>
  <c r="G170" i="1" s="1"/>
  <c r="F171" i="1"/>
  <c r="G171" i="1" s="1"/>
  <c r="D31" i="2"/>
  <c r="F172" i="1"/>
  <c r="G172" i="1" s="1"/>
  <c r="F173" i="1"/>
  <c r="G173" i="1" s="1"/>
  <c r="F174" i="1"/>
  <c r="G174" i="1" s="1"/>
  <c r="F175" i="1"/>
  <c r="G175" i="1" s="1"/>
  <c r="F176" i="1"/>
  <c r="G176" i="1" s="1"/>
  <c r="F177" i="1"/>
  <c r="G177" i="1" s="1"/>
  <c r="F178" i="1"/>
  <c r="D32" i="2"/>
  <c r="F179" i="1"/>
  <c r="G179" i="1" s="1"/>
  <c r="F180" i="1"/>
  <c r="G180" i="1" s="1"/>
  <c r="F181" i="1"/>
  <c r="G181" i="1" s="1"/>
  <c r="F182" i="1"/>
  <c r="G182" i="1" s="1"/>
  <c r="F183" i="1"/>
  <c r="G183" i="1" s="1"/>
  <c r="F184" i="1"/>
  <c r="G184" i="1" s="1"/>
  <c r="F185" i="1"/>
  <c r="G185" i="1" s="1"/>
  <c r="F186" i="1"/>
  <c r="G186" i="1" s="1"/>
  <c r="F187" i="1"/>
  <c r="G187" i="1" s="1"/>
  <c r="F188" i="1"/>
  <c r="G188" i="1" s="1"/>
  <c r="F189" i="1"/>
  <c r="G189" i="1" s="1"/>
  <c r="F190" i="1"/>
  <c r="D33" i="2"/>
  <c r="F191" i="1"/>
  <c r="G191" i="1" s="1"/>
  <c r="F192" i="1"/>
  <c r="G192" i="1" s="1"/>
  <c r="F193" i="1"/>
  <c r="G193" i="1" s="1"/>
  <c r="F194" i="1"/>
  <c r="G194" i="1" s="1"/>
  <c r="F195" i="1"/>
  <c r="G195" i="1" s="1"/>
  <c r="F196" i="1"/>
  <c r="G196" i="1" s="1"/>
  <c r="F197" i="1"/>
  <c r="G197" i="1" s="1"/>
  <c r="F198" i="1"/>
  <c r="G198" i="1" s="1"/>
  <c r="F199" i="1"/>
  <c r="G199" i="1" s="1"/>
  <c r="F200" i="1"/>
  <c r="G200" i="1" s="1"/>
  <c r="F201" i="1"/>
  <c r="G201" i="1" s="1"/>
  <c r="F202" i="1"/>
  <c r="D34" i="2"/>
  <c r="F203" i="1"/>
  <c r="G203" i="1" s="1"/>
  <c r="F204" i="1"/>
  <c r="G204" i="1" s="1"/>
  <c r="F205" i="1"/>
  <c r="G205" i="1" s="1"/>
  <c r="F206" i="1"/>
  <c r="G206" i="1" s="1"/>
  <c r="F207" i="1"/>
  <c r="G207" i="1" s="1"/>
  <c r="F208" i="1"/>
  <c r="G208" i="1" s="1"/>
  <c r="F209" i="1"/>
  <c r="G209" i="1" s="1"/>
  <c r="F210" i="1"/>
  <c r="G210" i="1" s="1"/>
  <c r="F211" i="1"/>
  <c r="G211" i="1" s="1"/>
  <c r="F212" i="1"/>
  <c r="G212" i="1" s="1"/>
  <c r="F213" i="1"/>
  <c r="G213" i="1" s="1"/>
  <c r="F216" i="1"/>
  <c r="G216" i="1" s="1"/>
  <c r="F214" i="1"/>
  <c r="D35" i="2"/>
  <c r="F215" i="1"/>
  <c r="G215" i="1" s="1"/>
  <c r="F217" i="1"/>
  <c r="G217" i="1" s="1"/>
  <c r="F218" i="1"/>
  <c r="G218" i="1" s="1"/>
  <c r="F219" i="1"/>
  <c r="G219" i="1" s="1"/>
  <c r="F220" i="1"/>
  <c r="G220" i="1" s="1"/>
  <c r="F221" i="1"/>
  <c r="G221" i="1" s="1"/>
  <c r="F223" i="1"/>
  <c r="G223" i="1" s="1"/>
  <c r="F222" i="1"/>
  <c r="G222" i="1" s="1"/>
  <c r="F224" i="1"/>
  <c r="G224" i="1" s="1"/>
  <c r="F225" i="1"/>
  <c r="G225" i="1" s="1"/>
  <c r="F226" i="1"/>
  <c r="D36" i="2"/>
  <c r="F227" i="1"/>
  <c r="G227" i="1" s="1"/>
  <c r="F228" i="1"/>
  <c r="G228" i="1" s="1"/>
  <c r="F229" i="1"/>
  <c r="G229" i="1" s="1"/>
  <c r="F230" i="1"/>
  <c r="G230" i="1" s="1"/>
  <c r="F231" i="1"/>
  <c r="G231" i="1" s="1"/>
  <c r="F232" i="1"/>
  <c r="G232" i="1" s="1"/>
  <c r="F233" i="1"/>
  <c r="G233" i="1" s="1"/>
  <c r="F234" i="1"/>
  <c r="G234" i="1" s="1"/>
  <c r="F235" i="1"/>
  <c r="G235" i="1" s="1"/>
  <c r="F236" i="1"/>
  <c r="G236" i="1" s="1"/>
  <c r="F237" i="1"/>
  <c r="G237" i="1" s="1"/>
  <c r="F238" i="1"/>
  <c r="D37" i="2"/>
  <c r="F239" i="1"/>
  <c r="G239" i="1" s="1"/>
  <c r="F240" i="1"/>
  <c r="G240" i="1" s="1"/>
  <c r="F241" i="1"/>
  <c r="G241" i="1" s="1"/>
  <c r="F242" i="1"/>
  <c r="G242" i="1" s="1"/>
  <c r="F243" i="1"/>
  <c r="G243" i="1" s="1"/>
  <c r="F244" i="1"/>
  <c r="G244" i="1" s="1"/>
  <c r="F245" i="1"/>
  <c r="G245" i="1" s="1"/>
  <c r="F246" i="1"/>
  <c r="G246" i="1" s="1"/>
  <c r="F247" i="1"/>
  <c r="G247" i="1" s="1"/>
  <c r="F248" i="1"/>
  <c r="G248" i="1" s="1"/>
  <c r="F249" i="1"/>
  <c r="G249" i="1" s="1"/>
  <c r="F250" i="1"/>
  <c r="D38" i="2"/>
  <c r="F251" i="1"/>
  <c r="G251" i="1" s="1"/>
  <c r="F252" i="1"/>
  <c r="G252" i="1" s="1"/>
  <c r="F256" i="1"/>
  <c r="G256" i="1" s="1"/>
  <c r="F255" i="1"/>
  <c r="G255" i="1" s="1"/>
  <c r="F253" i="1"/>
  <c r="G253" i="1" s="1"/>
  <c r="F254" i="1"/>
  <c r="G254" i="1" s="1"/>
  <c r="H257" i="1"/>
  <c r="G238" i="1" l="1"/>
  <c r="F37" i="2"/>
  <c r="G37" i="2" s="1"/>
  <c r="G118" i="1"/>
  <c r="F27" i="2"/>
  <c r="G27" i="2" s="1"/>
  <c r="G250" i="1"/>
  <c r="F38" i="2"/>
  <c r="G38" i="2" s="1"/>
  <c r="G202" i="1"/>
  <c r="F34" i="2"/>
  <c r="G34" i="2" s="1"/>
  <c r="G154" i="1"/>
  <c r="F30" i="2"/>
  <c r="G30" i="2" s="1"/>
  <c r="G130" i="1"/>
  <c r="F28" i="2"/>
  <c r="G28" i="2" s="1"/>
  <c r="G106" i="1"/>
  <c r="F26" i="2"/>
  <c r="G26" i="2" s="1"/>
  <c r="G82" i="1"/>
  <c r="F24" i="2"/>
  <c r="G24" i="2" s="1"/>
  <c r="G70" i="1"/>
  <c r="F23" i="2"/>
  <c r="G23" i="2" s="1"/>
  <c r="G58" i="1"/>
  <c r="F22" i="2"/>
  <c r="G22" i="2" s="1"/>
  <c r="G46" i="1"/>
  <c r="F21" i="2"/>
  <c r="G21" i="2" s="1"/>
  <c r="G18" i="1"/>
  <c r="F259" i="1"/>
  <c r="F18" i="2"/>
  <c r="G190" i="1"/>
  <c r="F33" i="2"/>
  <c r="G33" i="2" s="1"/>
  <c r="G166" i="1"/>
  <c r="F31" i="2"/>
  <c r="G31" i="2" s="1"/>
  <c r="G142" i="1"/>
  <c r="F29" i="2"/>
  <c r="G29" i="2" s="1"/>
  <c r="G94" i="1"/>
  <c r="F25" i="2"/>
  <c r="G25" i="2" s="1"/>
  <c r="G34" i="1"/>
  <c r="F20" i="2"/>
  <c r="G20" i="2" s="1"/>
  <c r="G22" i="1"/>
  <c r="F19" i="2"/>
  <c r="G19" i="2" s="1"/>
  <c r="G226" i="1"/>
  <c r="F36" i="2"/>
  <c r="G36" i="2" s="1"/>
  <c r="G214" i="1"/>
  <c r="F35" i="2"/>
  <c r="G35" i="2" s="1"/>
  <c r="G178" i="1"/>
  <c r="F32" i="2"/>
  <c r="G32" i="2" s="1"/>
  <c r="D40" i="2"/>
  <c r="H19" i="2"/>
  <c r="C20" i="2" s="1"/>
  <c r="H20" i="2" s="1"/>
  <c r="C21" i="2" s="1"/>
  <c r="H21" i="2" s="1"/>
  <c r="C22" i="2" s="1"/>
  <c r="H22" i="2" s="1"/>
  <c r="C23" i="2" s="1"/>
  <c r="H23" i="2" s="1"/>
  <c r="C24" i="2" s="1"/>
  <c r="H24" i="2" s="1"/>
  <c r="C25" i="2" s="1"/>
  <c r="H25" i="2" s="1"/>
  <c r="C26" i="2" s="1"/>
  <c r="H26" i="2" s="1"/>
  <c r="C27" i="2" s="1"/>
  <c r="H27" i="2" s="1"/>
  <c r="C28" i="2" s="1"/>
  <c r="H28" i="2" s="1"/>
  <c r="C29" i="2" s="1"/>
  <c r="H29" i="2" s="1"/>
  <c r="C30" i="2" s="1"/>
  <c r="H30" i="2" s="1"/>
  <c r="C31" i="2" s="1"/>
  <c r="H31" i="2" s="1"/>
  <c r="C32" i="2" s="1"/>
  <c r="H32" i="2" s="1"/>
  <c r="C33" i="2" s="1"/>
  <c r="H33" i="2" s="1"/>
  <c r="C34" i="2" s="1"/>
  <c r="H34" i="2" s="1"/>
  <c r="C35" i="2" s="1"/>
  <c r="H35" i="2" s="1"/>
  <c r="C36" i="2" s="1"/>
  <c r="H36" i="2" s="1"/>
  <c r="C37" i="2" s="1"/>
  <c r="H37" i="2" s="1"/>
  <c r="C38" i="2" s="1"/>
  <c r="H38" i="2" s="1"/>
  <c r="G259" i="1" l="1"/>
  <c r="G18" i="2"/>
  <c r="G40" i="2" s="1"/>
  <c r="F40" i="2"/>
</calcChain>
</file>

<file path=xl/sharedStrings.xml><?xml version="1.0" encoding="utf-8"?>
<sst xmlns="http://schemas.openxmlformats.org/spreadsheetml/2006/main" count="38" uniqueCount="20">
  <si>
    <t>CAPS Project Number</t>
  </si>
  <si>
    <t>Project Description</t>
  </si>
  <si>
    <t>Activity</t>
  </si>
  <si>
    <t>Amount:</t>
  </si>
  <si>
    <t>Beginning Month:</t>
  </si>
  <si>
    <t>Beginning Year:</t>
  </si>
  <si>
    <t xml:space="preserve">Term (Years): </t>
  </si>
  <si>
    <t># Months:</t>
  </si>
  <si>
    <t>Fiscal Year Ended</t>
  </si>
  <si>
    <t>Beginning</t>
  </si>
  <si>
    <t>Interest</t>
  </si>
  <si>
    <t>Debt</t>
  </si>
  <si>
    <t>Ending</t>
  </si>
  <si>
    <t>Month</t>
  </si>
  <si>
    <t>Balance</t>
  </si>
  <si>
    <t>Principal</t>
  </si>
  <si>
    <t>Rate</t>
  </si>
  <si>
    <t>Service</t>
  </si>
  <si>
    <t>Fiscal Year</t>
  </si>
  <si>
    <t>20 Year Amortization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</si>
</sst>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"/>
    <numFmt numFmtId="165" formatCode="mmmm\-yy"/>
    <numFmt numFmtId="166" formatCode="0.000%"/>
  </numFmts>
  <fonts count="9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/>
    <xf numFmtId="44" fontId="1" fillId="0" borderId="0" xfId="2" applyNumberFormat="1"/>
    <xf numFmtId="165" fontId="1" fillId="0" borderId="0" xfId="2" applyNumberFormat="1"/>
    <xf numFmtId="0" fontId="0" fillId="0" borderId="0" xfId="0" applyAlignment="1">
      <alignment horizontal="right"/>
    </xf>
    <xf numFmtId="10" fontId="1" fillId="0" borderId="0" xfId="3" applyNumberFormat="1"/>
    <xf numFmtId="164" fontId="5" fillId="0" borderId="0" xfId="0" applyNumberFormat="1" applyFont="1" applyAlignment="1">
      <alignment horizontal="center"/>
    </xf>
    <xf numFmtId="0" fontId="0" fillId="0" borderId="1" xfId="0" applyBorder="1"/>
    <xf numFmtId="14" fontId="0" fillId="0" borderId="0" xfId="0" applyNumberFormat="1" applyAlignment="1">
      <alignment horizontal="center"/>
    </xf>
    <xf numFmtId="43" fontId="1" fillId="0" borderId="0" xfId="1" applyNumberFormat="1"/>
    <xf numFmtId="43" fontId="0" fillId="0" borderId="0" xfId="0" applyNumberFormat="1"/>
    <xf numFmtId="0" fontId="0" fillId="0" borderId="0" xfId="0" applyNumberFormat="1" applyAlignment="1">
      <alignment horizontal="center"/>
    </xf>
    <xf numFmtId="44" fontId="0" fillId="0" borderId="0" xfId="0" applyNumberFormat="1"/>
    <xf numFmtId="14" fontId="1" fillId="0" borderId="0" xfId="1" applyNumberFormat="1" applyAlignment="1">
      <alignment horizontal="center"/>
    </xf>
    <xf numFmtId="8" fontId="1" fillId="0" borderId="0" xfId="1" applyNumberFormat="1"/>
    <xf numFmtId="40" fontId="0" fillId="0" borderId="0" xfId="0" applyNumberFormat="1"/>
    <xf numFmtId="166" fontId="0" fillId="0" borderId="0" xfId="0" applyNumberFormat="1"/>
    <xf numFmtId="10" fontId="0" fillId="0" borderId="0" xfId="0" applyNumberFormat="1"/>
    <xf numFmtId="44" fontId="8" fillId="0" borderId="0" xfId="2" applyNumberFormat="1" applyFont="1"/>
    <xf numFmtId="165" fontId="8" fillId="0" borderId="0" xfId="2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6"/>
    <pageSetUpPr fitToPage="1"/>
  </sheetPr>
  <dimension ref="A2:I259"/>
  <sheetViews>
    <sheetView tabSelected="1" workbookViewId="0"/>
  </sheetViews>
  <sheetFormatPr defaultRowHeight="12.75" x14ac:dyDescent="0.2"/>
  <cols>
    <col min="2" max="2" width="23.42578125" bestFit="1" customWidth="1"/>
    <col min="3" max="3" width="16" bestFit="1" customWidth="1"/>
    <col min="4" max="4" width="14.42578125" bestFit="1" customWidth="1"/>
    <col min="5" max="5" width="11.28515625" customWidth="1"/>
    <col min="6" max="6" width="12.85546875" bestFit="1" customWidth="1"/>
    <col min="7" max="8" width="14" bestFit="1" customWidth="1"/>
    <col min="9" max="9" width="11" bestFit="1" customWidth="1"/>
  </cols>
  <sheetData>
    <row r="2" spans="1:9" ht="15.75" x14ac:dyDescent="0.25">
      <c r="B2" s="21" t="s">
        <v>0</v>
      </c>
      <c r="C2" s="21"/>
      <c r="D2" s="21"/>
      <c r="E2" s="21"/>
      <c r="F2" s="21"/>
      <c r="G2" s="21"/>
      <c r="H2" s="21"/>
    </row>
    <row r="3" spans="1:9" ht="15" x14ac:dyDescent="0.2">
      <c r="B3" s="22" t="s">
        <v>1</v>
      </c>
      <c r="C3" s="22"/>
      <c r="D3" s="22"/>
      <c r="E3" s="22"/>
      <c r="F3" s="22"/>
      <c r="G3" s="22"/>
      <c r="H3" s="22"/>
    </row>
    <row r="4" spans="1:9" x14ac:dyDescent="0.2">
      <c r="B4" s="23" t="s">
        <v>19</v>
      </c>
      <c r="C4" s="23"/>
      <c r="D4" s="23"/>
      <c r="E4" s="23"/>
      <c r="F4" s="23"/>
      <c r="G4" s="23"/>
      <c r="H4" s="23"/>
    </row>
    <row r="5" spans="1:9" x14ac:dyDescent="0.2">
      <c r="B5" s="24" t="s">
        <v>2</v>
      </c>
      <c r="C5" s="24"/>
      <c r="D5" s="24"/>
      <c r="E5" s="24"/>
      <c r="F5" s="24"/>
      <c r="G5" s="24"/>
      <c r="H5" s="24"/>
    </row>
    <row r="6" spans="1:9" x14ac:dyDescent="0.2">
      <c r="B6" s="2"/>
    </row>
    <row r="8" spans="1:9" x14ac:dyDescent="0.2">
      <c r="B8" t="s">
        <v>3</v>
      </c>
      <c r="C8" s="19">
        <v>1000000</v>
      </c>
      <c r="D8" t="str">
        <f>+IF(ROUND(C8-$D$259,2)=0,"","ADD!")</f>
        <v/>
      </c>
    </row>
    <row r="9" spans="1:9" x14ac:dyDescent="0.2">
      <c r="B9" t="s">
        <v>4</v>
      </c>
      <c r="C9" s="20">
        <v>40969</v>
      </c>
    </row>
    <row r="10" spans="1:9" x14ac:dyDescent="0.2">
      <c r="B10" t="s">
        <v>5</v>
      </c>
      <c r="C10" s="5" t="str">
        <f>"FY"&amp;RIGHT(YEAR($C$9)+IF(MONTH($C$9)&gt;6,1,0),2)</f>
        <v>FY12</v>
      </c>
    </row>
    <row r="11" spans="1:9" x14ac:dyDescent="0.2">
      <c r="B11" t="s">
        <v>6</v>
      </c>
      <c r="C11">
        <v>20</v>
      </c>
    </row>
    <row r="12" spans="1:9" x14ac:dyDescent="0.2">
      <c r="B12" t="s">
        <v>7</v>
      </c>
      <c r="C12">
        <f>C11*12</f>
        <v>240</v>
      </c>
    </row>
    <row r="13" spans="1:9" x14ac:dyDescent="0.2">
      <c r="C13" s="6"/>
    </row>
    <row r="15" spans="1:9" x14ac:dyDescent="0.2">
      <c r="B15" s="1" t="s">
        <v>8</v>
      </c>
      <c r="C15" s="1" t="s">
        <v>9</v>
      </c>
      <c r="E15" s="1" t="s">
        <v>10</v>
      </c>
      <c r="G15" s="1" t="s">
        <v>11</v>
      </c>
      <c r="H15" s="1" t="s">
        <v>12</v>
      </c>
    </row>
    <row r="16" spans="1:9" x14ac:dyDescent="0.2">
      <c r="A16" s="1" t="s">
        <v>13</v>
      </c>
      <c r="B16" s="7">
        <v>37072</v>
      </c>
      <c r="C16" s="7" t="s">
        <v>14</v>
      </c>
      <c r="D16" s="1" t="s">
        <v>15</v>
      </c>
      <c r="E16" s="7" t="s">
        <v>16</v>
      </c>
      <c r="F16" s="1" t="s">
        <v>10</v>
      </c>
      <c r="G16" s="7" t="s">
        <v>17</v>
      </c>
      <c r="H16" s="7" t="s">
        <v>14</v>
      </c>
      <c r="I16" s="1" t="s">
        <v>18</v>
      </c>
    </row>
    <row r="17" spans="1:9" x14ac:dyDescent="0.2">
      <c r="A17" s="8"/>
      <c r="B17" s="8"/>
      <c r="C17" s="8"/>
      <c r="D17" s="8"/>
      <c r="E17" s="8"/>
      <c r="F17" s="8"/>
      <c r="G17" s="8"/>
      <c r="H17" s="8"/>
      <c r="I17" s="8"/>
    </row>
    <row r="18" spans="1:9" x14ac:dyDescent="0.2">
      <c r="A18">
        <v>1</v>
      </c>
      <c r="B18" s="9">
        <f>C9</f>
        <v>40969</v>
      </c>
      <c r="C18" s="13">
        <f>+C8</f>
        <v>1000000</v>
      </c>
      <c r="D18" s="10">
        <f>-PPMT($E18/12,1,$C$12-$A18+1,$C18)</f>
        <v>2295.5397452590532</v>
      </c>
      <c r="E18" s="17">
        <f>LOOKUP($I18,BDR!$B$6:$B$66,BDR!$C$6:$C$66)</f>
        <v>5.5E-2</v>
      </c>
      <c r="F18" s="11">
        <f>+SUM(D18:D$258)*$E18/12</f>
        <v>4583.3333333333358</v>
      </c>
      <c r="G18" s="11">
        <f>F18+D18</f>
        <v>6878.873078592389</v>
      </c>
      <c r="H18" s="11">
        <f>C18-D18</f>
        <v>997704.4602547409</v>
      </c>
      <c r="I18">
        <f>+YEAR($B18)+IF(MONTH($B18)&gt;6,1,0)</f>
        <v>2012</v>
      </c>
    </row>
    <row r="19" spans="1:9" x14ac:dyDescent="0.2">
      <c r="A19">
        <f>+A18+1</f>
        <v>2</v>
      </c>
      <c r="B19" s="14">
        <f>+DATE(YEAR(B18),MONTH(B18)+1,1)</f>
        <v>41000</v>
      </c>
      <c r="C19" s="10">
        <f>+C18-D18</f>
        <v>997704.4602547409</v>
      </c>
      <c r="D19" s="10">
        <f>-PPMT($E19/12,1,$C$12-$A19+1,$C19)</f>
        <v>2306.0609690914907</v>
      </c>
      <c r="E19" s="17">
        <f>LOOKUP($I19,BDR!$B$6:$B$66,BDR!$C$6:$C$66)</f>
        <v>5.5E-2</v>
      </c>
      <c r="F19" s="11">
        <f>+SUM(D19:D$258)*$E19/12</f>
        <v>4572.8121095008983</v>
      </c>
      <c r="G19" s="11">
        <f>F19+D19</f>
        <v>6878.873078592389</v>
      </c>
      <c r="H19" s="11">
        <f>C19-D19</f>
        <v>995398.39928564942</v>
      </c>
      <c r="I19">
        <f>+YEAR($B19)+IF(MONTH($B19)&gt;6,1,0)</f>
        <v>2012</v>
      </c>
    </row>
    <row r="20" spans="1:9" x14ac:dyDescent="0.2">
      <c r="A20">
        <f t="shared" ref="A20:A83" si="0">+A19+1</f>
        <v>3</v>
      </c>
      <c r="B20" s="14">
        <f t="shared" ref="B20:B83" si="1">+DATE(YEAR(B19),MONTH(B19)+1,1)</f>
        <v>41030</v>
      </c>
      <c r="C20" s="10">
        <f t="shared" ref="C20:C83" si="2">+C19-D19</f>
        <v>995398.39928564942</v>
      </c>
      <c r="D20" s="10">
        <f t="shared" ref="D20:D83" si="3">-PPMT($E20/12,1,$C$12-$A20+1,$C20)</f>
        <v>2316.630415199827</v>
      </c>
      <c r="E20" s="17">
        <f>LOOKUP($I20,BDR!$B$6:$B$66,BDR!$C$6:$C$66)</f>
        <v>5.5E-2</v>
      </c>
      <c r="F20" s="11">
        <f>+SUM(D20:D$258)*$E20/12</f>
        <v>4562.2426633925616</v>
      </c>
      <c r="G20" s="11">
        <f t="shared" ref="G20:G83" si="4">F20+D20</f>
        <v>6878.873078592389</v>
      </c>
      <c r="H20" s="11">
        <f t="shared" ref="H20:H83" si="5">C20-D20</f>
        <v>993081.76887044962</v>
      </c>
      <c r="I20">
        <f t="shared" ref="I20:I83" si="6">+YEAR($B20)+IF(MONTH($B20)&gt;6,1,0)</f>
        <v>2012</v>
      </c>
    </row>
    <row r="21" spans="1:9" x14ac:dyDescent="0.2">
      <c r="A21">
        <f t="shared" si="0"/>
        <v>4</v>
      </c>
      <c r="B21" s="14">
        <f t="shared" si="1"/>
        <v>41061</v>
      </c>
      <c r="C21" s="10">
        <f t="shared" si="2"/>
        <v>993081.76887044962</v>
      </c>
      <c r="D21" s="10">
        <f t="shared" si="3"/>
        <v>2327.248304602826</v>
      </c>
      <c r="E21" s="17">
        <f>LOOKUP($I21,BDR!$B$6:$B$66,BDR!$C$6:$C$66)</f>
        <v>5.5E-2</v>
      </c>
      <c r="F21" s="11">
        <f>+SUM(D21:D$258)*$E21/12</f>
        <v>4551.6247739895634</v>
      </c>
      <c r="G21" s="11">
        <f t="shared" si="4"/>
        <v>6878.873078592389</v>
      </c>
      <c r="H21" s="11">
        <f t="shared" si="5"/>
        <v>990754.52056584682</v>
      </c>
      <c r="I21">
        <f t="shared" si="6"/>
        <v>2012</v>
      </c>
    </row>
    <row r="22" spans="1:9" x14ac:dyDescent="0.2">
      <c r="A22">
        <f t="shared" si="0"/>
        <v>5</v>
      </c>
      <c r="B22" s="14">
        <f t="shared" si="1"/>
        <v>41091</v>
      </c>
      <c r="C22" s="10">
        <f t="shared" si="2"/>
        <v>990754.52056584682</v>
      </c>
      <c r="D22" s="10">
        <f t="shared" si="3"/>
        <v>2337.9148593322557</v>
      </c>
      <c r="E22" s="17">
        <f>LOOKUP($I22,BDR!$B$6:$B$66,BDR!$C$6:$C$66)</f>
        <v>5.5E-2</v>
      </c>
      <c r="F22" s="11">
        <f>+SUM(D22:D$258)*$E22/12</f>
        <v>4540.9582192601329</v>
      </c>
      <c r="G22" s="11">
        <f t="shared" si="4"/>
        <v>6878.873078592389</v>
      </c>
      <c r="H22" s="11">
        <f t="shared" si="5"/>
        <v>988416.60570651456</v>
      </c>
      <c r="I22">
        <f t="shared" si="6"/>
        <v>2013</v>
      </c>
    </row>
    <row r="23" spans="1:9" x14ac:dyDescent="0.2">
      <c r="A23">
        <f t="shared" si="0"/>
        <v>6</v>
      </c>
      <c r="B23" s="14">
        <f t="shared" si="1"/>
        <v>41122</v>
      </c>
      <c r="C23" s="10">
        <f t="shared" si="2"/>
        <v>988416.60570651456</v>
      </c>
      <c r="D23" s="10">
        <f t="shared" si="3"/>
        <v>2348.6303024375279</v>
      </c>
      <c r="E23" s="17">
        <f>LOOKUP($I23,BDR!$B$6:$B$66,BDR!$C$6:$C$66)</f>
        <v>5.5E-2</v>
      </c>
      <c r="F23" s="11">
        <f>+SUM(D23:D$258)*$E23/12</f>
        <v>4530.2427761548606</v>
      </c>
      <c r="G23" s="11">
        <f t="shared" si="4"/>
        <v>6878.873078592389</v>
      </c>
      <c r="H23" s="11">
        <f t="shared" si="5"/>
        <v>986067.97540407698</v>
      </c>
      <c r="I23">
        <f t="shared" si="6"/>
        <v>2013</v>
      </c>
    </row>
    <row r="24" spans="1:9" x14ac:dyDescent="0.2">
      <c r="A24">
        <f t="shared" si="0"/>
        <v>7</v>
      </c>
      <c r="B24" s="14">
        <f t="shared" si="1"/>
        <v>41153</v>
      </c>
      <c r="C24" s="10">
        <f t="shared" si="2"/>
        <v>986067.97540407698</v>
      </c>
      <c r="D24" s="10">
        <f t="shared" si="3"/>
        <v>2359.3948579903672</v>
      </c>
      <c r="E24" s="17">
        <f>LOOKUP($I24,BDR!$B$6:$B$66,BDR!$C$6:$C$66)</f>
        <v>5.5E-2</v>
      </c>
      <c r="F24" s="11">
        <f>+SUM(D24:D$258)*$E24/12</f>
        <v>4519.4782206020227</v>
      </c>
      <c r="G24" s="11">
        <f t="shared" si="4"/>
        <v>6878.8730785923899</v>
      </c>
      <c r="H24" s="11">
        <f t="shared" si="5"/>
        <v>983708.58054608665</v>
      </c>
      <c r="I24">
        <f t="shared" si="6"/>
        <v>2013</v>
      </c>
    </row>
    <row r="25" spans="1:9" x14ac:dyDescent="0.2">
      <c r="A25">
        <f t="shared" si="0"/>
        <v>8</v>
      </c>
      <c r="B25" s="14">
        <f t="shared" si="1"/>
        <v>41183</v>
      </c>
      <c r="C25" s="10">
        <f t="shared" si="2"/>
        <v>983708.58054608665</v>
      </c>
      <c r="D25" s="10">
        <f t="shared" si="3"/>
        <v>2370.2087510894894</v>
      </c>
      <c r="E25" s="17">
        <f>LOOKUP($I25,BDR!$B$6:$B$66,BDR!$C$6:$C$66)</f>
        <v>5.5E-2</v>
      </c>
      <c r="F25" s="11">
        <f>+SUM(D25:D$258)*$E25/12</f>
        <v>4508.664327502901</v>
      </c>
      <c r="G25" s="11">
        <f t="shared" si="4"/>
        <v>6878.8730785923908</v>
      </c>
      <c r="H25" s="11">
        <f t="shared" si="5"/>
        <v>981338.37179499713</v>
      </c>
      <c r="I25">
        <f t="shared" si="6"/>
        <v>2013</v>
      </c>
    </row>
    <row r="26" spans="1:9" x14ac:dyDescent="0.2">
      <c r="A26">
        <f t="shared" si="0"/>
        <v>9</v>
      </c>
      <c r="B26" s="14">
        <f t="shared" si="1"/>
        <v>41214</v>
      </c>
      <c r="C26" s="10">
        <f t="shared" si="2"/>
        <v>981338.37179499713</v>
      </c>
      <c r="D26" s="10">
        <f t="shared" si="3"/>
        <v>2381.0722078653166</v>
      </c>
      <c r="E26" s="17">
        <f>LOOKUP($I26,BDR!$B$6:$B$66,BDR!$C$6:$C$66)</f>
        <v>5.5E-2</v>
      </c>
      <c r="F26" s="11">
        <f>+SUM(D26:D$258)*$E26/12</f>
        <v>4497.8008707270728</v>
      </c>
      <c r="G26" s="11">
        <f t="shared" si="4"/>
        <v>6878.873078592389</v>
      </c>
      <c r="H26" s="11">
        <f t="shared" si="5"/>
        <v>978957.29958713183</v>
      </c>
      <c r="I26">
        <f t="shared" si="6"/>
        <v>2013</v>
      </c>
    </row>
    <row r="27" spans="1:9" x14ac:dyDescent="0.2">
      <c r="A27">
        <f t="shared" si="0"/>
        <v>10</v>
      </c>
      <c r="B27" s="14">
        <f t="shared" si="1"/>
        <v>41244</v>
      </c>
      <c r="C27" s="10">
        <f t="shared" si="2"/>
        <v>978957.29958713183</v>
      </c>
      <c r="D27" s="10">
        <f t="shared" si="3"/>
        <v>2391.9854554846993</v>
      </c>
      <c r="E27" s="17">
        <f>LOOKUP($I27,BDR!$B$6:$B$66,BDR!$C$6:$C$66)</f>
        <v>5.5E-2</v>
      </c>
      <c r="F27" s="11">
        <f>+SUM(D27:D$258)*$E27/12</f>
        <v>4486.8876231076902</v>
      </c>
      <c r="G27" s="11">
        <f t="shared" si="4"/>
        <v>6878.873078592389</v>
      </c>
      <c r="H27" s="11">
        <f t="shared" si="5"/>
        <v>976565.31413164712</v>
      </c>
      <c r="I27">
        <f t="shared" si="6"/>
        <v>2013</v>
      </c>
    </row>
    <row r="28" spans="1:9" x14ac:dyDescent="0.2">
      <c r="A28">
        <f t="shared" si="0"/>
        <v>11</v>
      </c>
      <c r="B28" s="14">
        <f t="shared" si="1"/>
        <v>41275</v>
      </c>
      <c r="C28" s="10">
        <f t="shared" si="2"/>
        <v>976565.31413164712</v>
      </c>
      <c r="D28" s="10">
        <f t="shared" si="3"/>
        <v>2402.9487221556715</v>
      </c>
      <c r="E28" s="17">
        <f>LOOKUP($I28,BDR!$B$6:$B$66,BDR!$C$6:$C$66)</f>
        <v>5.5E-2</v>
      </c>
      <c r="F28" s="11">
        <f>+SUM(D28:D$258)*$E28/12</f>
        <v>4475.924356436718</v>
      </c>
      <c r="G28" s="11">
        <f t="shared" si="4"/>
        <v>6878.873078592389</v>
      </c>
      <c r="H28" s="11">
        <f t="shared" si="5"/>
        <v>974162.36540949147</v>
      </c>
      <c r="I28">
        <f t="shared" si="6"/>
        <v>2013</v>
      </c>
    </row>
    <row r="29" spans="1:9" x14ac:dyDescent="0.2">
      <c r="A29">
        <f t="shared" si="0"/>
        <v>12</v>
      </c>
      <c r="B29" s="14">
        <f t="shared" si="1"/>
        <v>41306</v>
      </c>
      <c r="C29" s="10">
        <f t="shared" si="2"/>
        <v>974162.36540949147</v>
      </c>
      <c r="D29" s="10">
        <f t="shared" si="3"/>
        <v>2413.9622371322171</v>
      </c>
      <c r="E29" s="17">
        <f>LOOKUP($I29,BDR!$B$6:$B$66,BDR!$C$6:$C$66)</f>
        <v>5.5E-2</v>
      </c>
      <c r="F29" s="11">
        <f>+SUM(D29:D$258)*$E29/12</f>
        <v>4464.9108414601715</v>
      </c>
      <c r="G29" s="11">
        <f t="shared" si="4"/>
        <v>6878.873078592389</v>
      </c>
      <c r="H29" s="11">
        <f t="shared" si="5"/>
        <v>971748.40317235922</v>
      </c>
      <c r="I29">
        <f t="shared" si="6"/>
        <v>2013</v>
      </c>
    </row>
    <row r="30" spans="1:9" x14ac:dyDescent="0.2">
      <c r="A30">
        <f t="shared" si="0"/>
        <v>13</v>
      </c>
      <c r="B30" s="14">
        <f t="shared" si="1"/>
        <v>41334</v>
      </c>
      <c r="C30" s="10">
        <f t="shared" si="2"/>
        <v>971748.40317235922</v>
      </c>
      <c r="D30" s="10">
        <f t="shared" si="3"/>
        <v>2425.0262307190737</v>
      </c>
      <c r="E30" s="17">
        <f>LOOKUP($I30,BDR!$B$6:$B$66,BDR!$C$6:$C$66)</f>
        <v>5.5E-2</v>
      </c>
      <c r="F30" s="11">
        <f>+SUM(D30:D$258)*$E30/12</f>
        <v>4453.8468478733157</v>
      </c>
      <c r="G30" s="11">
        <f t="shared" si="4"/>
        <v>6878.873078592389</v>
      </c>
      <c r="H30" s="11">
        <f t="shared" si="5"/>
        <v>969323.37694164016</v>
      </c>
      <c r="I30">
        <f t="shared" si="6"/>
        <v>2013</v>
      </c>
    </row>
    <row r="31" spans="1:9" x14ac:dyDescent="0.2">
      <c r="A31">
        <f t="shared" si="0"/>
        <v>14</v>
      </c>
      <c r="B31" s="14">
        <f t="shared" si="1"/>
        <v>41365</v>
      </c>
      <c r="C31" s="10">
        <f t="shared" si="2"/>
        <v>969323.37694164016</v>
      </c>
      <c r="D31" s="10">
        <f t="shared" si="3"/>
        <v>2436.140934276536</v>
      </c>
      <c r="E31" s="17">
        <f>LOOKUP($I31,BDR!$B$6:$B$66,BDR!$C$6:$C$66)</f>
        <v>5.5E-2</v>
      </c>
      <c r="F31" s="11">
        <f>+SUM(D31:D$258)*$E31/12</f>
        <v>4442.7321443158535</v>
      </c>
      <c r="G31" s="11">
        <f t="shared" si="4"/>
        <v>6878.873078592389</v>
      </c>
      <c r="H31" s="11">
        <f t="shared" si="5"/>
        <v>966887.23600736365</v>
      </c>
      <c r="I31">
        <f t="shared" si="6"/>
        <v>2013</v>
      </c>
    </row>
    <row r="32" spans="1:9" x14ac:dyDescent="0.2">
      <c r="A32">
        <f t="shared" si="0"/>
        <v>15</v>
      </c>
      <c r="B32" s="14">
        <f t="shared" si="1"/>
        <v>41395</v>
      </c>
      <c r="C32" s="10">
        <f t="shared" si="2"/>
        <v>966887.23600736365</v>
      </c>
      <c r="D32" s="10">
        <f t="shared" si="3"/>
        <v>2447.3065802253041</v>
      </c>
      <c r="E32" s="17">
        <f>LOOKUP($I32,BDR!$B$6:$B$66,BDR!$C$6:$C$66)</f>
        <v>5.5E-2</v>
      </c>
      <c r="F32" s="11">
        <f>+SUM(D32:D$258)*$E32/12</f>
        <v>4431.5664983670849</v>
      </c>
      <c r="G32" s="11">
        <f t="shared" si="4"/>
        <v>6878.873078592389</v>
      </c>
      <c r="H32" s="11">
        <f t="shared" si="5"/>
        <v>964439.9294271383</v>
      </c>
      <c r="I32">
        <f t="shared" si="6"/>
        <v>2013</v>
      </c>
    </row>
    <row r="33" spans="1:9" x14ac:dyDescent="0.2">
      <c r="A33">
        <f t="shared" si="0"/>
        <v>16</v>
      </c>
      <c r="B33" s="14">
        <f t="shared" si="1"/>
        <v>41426</v>
      </c>
      <c r="C33" s="10">
        <f t="shared" si="2"/>
        <v>964439.9294271383</v>
      </c>
      <c r="D33" s="10">
        <f t="shared" si="3"/>
        <v>2458.5234020513358</v>
      </c>
      <c r="E33" s="17">
        <f>LOOKUP($I33,BDR!$B$6:$B$66,BDR!$C$6:$C$66)</f>
        <v>5.5E-2</v>
      </c>
      <c r="F33" s="11">
        <f>+SUM(D33:D$258)*$E33/12</f>
        <v>4420.3496765410528</v>
      </c>
      <c r="G33" s="11">
        <f t="shared" si="4"/>
        <v>6878.873078592389</v>
      </c>
      <c r="H33" s="11">
        <f t="shared" si="5"/>
        <v>961981.406025087</v>
      </c>
      <c r="I33">
        <f t="shared" si="6"/>
        <v>2013</v>
      </c>
    </row>
    <row r="34" spans="1:9" x14ac:dyDescent="0.2">
      <c r="A34">
        <f t="shared" si="0"/>
        <v>17</v>
      </c>
      <c r="B34" s="14">
        <f t="shared" si="1"/>
        <v>41456</v>
      </c>
      <c r="C34" s="10">
        <f t="shared" si="2"/>
        <v>961981.406025087</v>
      </c>
      <c r="D34" s="10">
        <f t="shared" si="3"/>
        <v>2469.7916343107381</v>
      </c>
      <c r="E34" s="17">
        <f>LOOKUP($I34,BDR!$B$6:$B$66,BDR!$C$6:$C$66)</f>
        <v>5.5E-2</v>
      </c>
      <c r="F34" s="11">
        <f>+SUM(D34:D$258)*$E34/12</f>
        <v>4409.0814442816509</v>
      </c>
      <c r="G34" s="11">
        <f t="shared" si="4"/>
        <v>6878.873078592389</v>
      </c>
      <c r="H34" s="11">
        <f t="shared" si="5"/>
        <v>959511.61439077626</v>
      </c>
      <c r="I34">
        <f t="shared" si="6"/>
        <v>2014</v>
      </c>
    </row>
    <row r="35" spans="1:9" x14ac:dyDescent="0.2">
      <c r="A35">
        <f t="shared" si="0"/>
        <v>18</v>
      </c>
      <c r="B35" s="14">
        <f t="shared" si="1"/>
        <v>41487</v>
      </c>
      <c r="C35" s="10">
        <f t="shared" si="2"/>
        <v>959511.61439077626</v>
      </c>
      <c r="D35" s="10">
        <f t="shared" si="3"/>
        <v>2481.1115126346626</v>
      </c>
      <c r="E35" s="17">
        <f>LOOKUP($I35,BDR!$B$6:$B$66,BDR!$C$6:$C$66)</f>
        <v>5.5E-2</v>
      </c>
      <c r="F35" s="11">
        <f>+SUM(D35:D$258)*$E35/12</f>
        <v>4397.7615659577268</v>
      </c>
      <c r="G35" s="11">
        <f t="shared" si="4"/>
        <v>6878.873078592389</v>
      </c>
      <c r="H35" s="11">
        <f t="shared" si="5"/>
        <v>957030.50287814159</v>
      </c>
      <c r="I35">
        <f t="shared" si="6"/>
        <v>2014</v>
      </c>
    </row>
    <row r="36" spans="1:9" x14ac:dyDescent="0.2">
      <c r="A36">
        <f t="shared" si="0"/>
        <v>19</v>
      </c>
      <c r="B36" s="14">
        <f t="shared" si="1"/>
        <v>41518</v>
      </c>
      <c r="C36" s="10">
        <f t="shared" si="2"/>
        <v>957030.50287814159</v>
      </c>
      <c r="D36" s="10">
        <f t="shared" si="3"/>
        <v>2492.4832737342381</v>
      </c>
      <c r="E36" s="17">
        <f>LOOKUP($I36,BDR!$B$6:$B$66,BDR!$C$6:$C$66)</f>
        <v>5.5E-2</v>
      </c>
      <c r="F36" s="11">
        <f>+SUM(D36:D$258)*$E36/12</f>
        <v>4386.3898048581514</v>
      </c>
      <c r="G36" s="11">
        <f t="shared" si="4"/>
        <v>6878.873078592389</v>
      </c>
      <c r="H36" s="11">
        <f t="shared" si="5"/>
        <v>954538.01960440737</v>
      </c>
      <c r="I36">
        <f t="shared" si="6"/>
        <v>2014</v>
      </c>
    </row>
    <row r="37" spans="1:9" x14ac:dyDescent="0.2">
      <c r="A37">
        <f t="shared" si="0"/>
        <v>20</v>
      </c>
      <c r="B37" s="14">
        <f t="shared" si="1"/>
        <v>41548</v>
      </c>
      <c r="C37" s="10">
        <f t="shared" si="2"/>
        <v>954538.01960440737</v>
      </c>
      <c r="D37" s="10">
        <f t="shared" si="3"/>
        <v>2503.9071554055199</v>
      </c>
      <c r="E37" s="17">
        <f>LOOKUP($I37,BDR!$B$6:$B$66,BDR!$C$6:$C$66)</f>
        <v>5.5E-2</v>
      </c>
      <c r="F37" s="11">
        <f>+SUM(D37:D$258)*$E37/12</f>
        <v>4374.9659231868691</v>
      </c>
      <c r="G37" s="11">
        <f t="shared" si="4"/>
        <v>6878.873078592389</v>
      </c>
      <c r="H37" s="11">
        <f t="shared" si="5"/>
        <v>952034.11244900187</v>
      </c>
      <c r="I37">
        <f t="shared" si="6"/>
        <v>2014</v>
      </c>
    </row>
    <row r="38" spans="1:9" x14ac:dyDescent="0.2">
      <c r="A38">
        <f t="shared" si="0"/>
        <v>21</v>
      </c>
      <c r="B38" s="14">
        <f t="shared" si="1"/>
        <v>41579</v>
      </c>
      <c r="C38" s="10">
        <f t="shared" si="2"/>
        <v>952034.11244900187</v>
      </c>
      <c r="D38" s="10">
        <f t="shared" si="3"/>
        <v>2515.3833965344616</v>
      </c>
      <c r="E38" s="17">
        <f>LOOKUP($I38,BDR!$B$6:$B$66,BDR!$C$6:$C$66)</f>
        <v>5.5E-2</v>
      </c>
      <c r="F38" s="11">
        <f>+SUM(D38:D$258)*$E38/12</f>
        <v>4363.489682057927</v>
      </c>
      <c r="G38" s="11">
        <f t="shared" si="4"/>
        <v>6878.873078592389</v>
      </c>
      <c r="H38" s="11">
        <f t="shared" si="5"/>
        <v>949518.72905246739</v>
      </c>
      <c r="I38">
        <f t="shared" si="6"/>
        <v>2014</v>
      </c>
    </row>
    <row r="39" spans="1:9" x14ac:dyDescent="0.2">
      <c r="A39">
        <f t="shared" si="0"/>
        <v>22</v>
      </c>
      <c r="B39" s="14">
        <f t="shared" si="1"/>
        <v>41609</v>
      </c>
      <c r="C39" s="10">
        <f t="shared" si="2"/>
        <v>949518.72905246739</v>
      </c>
      <c r="D39" s="10">
        <f t="shared" si="3"/>
        <v>2526.9122371019107</v>
      </c>
      <c r="E39" s="17">
        <f>LOOKUP($I39,BDR!$B$6:$B$66,BDR!$C$6:$C$66)</f>
        <v>5.5E-2</v>
      </c>
      <c r="F39" s="11">
        <f>+SUM(D39:D$258)*$E39/12</f>
        <v>4351.9608414904769</v>
      </c>
      <c r="G39" s="11">
        <f t="shared" si="4"/>
        <v>6878.8730785923872</v>
      </c>
      <c r="H39" s="11">
        <f t="shared" si="5"/>
        <v>946991.81681536546</v>
      </c>
      <c r="I39">
        <f t="shared" si="6"/>
        <v>2014</v>
      </c>
    </row>
    <row r="40" spans="1:9" x14ac:dyDescent="0.2">
      <c r="A40">
        <f t="shared" si="0"/>
        <v>23</v>
      </c>
      <c r="B40" s="14">
        <f t="shared" si="1"/>
        <v>41640</v>
      </c>
      <c r="C40" s="10">
        <f t="shared" si="2"/>
        <v>946991.81681536546</v>
      </c>
      <c r="D40" s="10">
        <f t="shared" si="3"/>
        <v>2538.493918188628</v>
      </c>
      <c r="E40" s="17">
        <f>LOOKUP($I40,BDR!$B$6:$B$66,BDR!$C$6:$C$66)</f>
        <v>5.5E-2</v>
      </c>
      <c r="F40" s="11">
        <f>+SUM(D40:D$258)*$E40/12</f>
        <v>4340.3791604037597</v>
      </c>
      <c r="G40" s="11">
        <f t="shared" si="4"/>
        <v>6878.8730785923872</v>
      </c>
      <c r="H40" s="11">
        <f t="shared" si="5"/>
        <v>944453.32289717684</v>
      </c>
      <c r="I40">
        <f t="shared" si="6"/>
        <v>2014</v>
      </c>
    </row>
    <row r="41" spans="1:9" x14ac:dyDescent="0.2">
      <c r="A41">
        <f t="shared" si="0"/>
        <v>24</v>
      </c>
      <c r="B41" s="14">
        <f t="shared" si="1"/>
        <v>41671</v>
      </c>
      <c r="C41" s="10">
        <f t="shared" si="2"/>
        <v>944453.32289717684</v>
      </c>
      <c r="D41" s="10">
        <f t="shared" si="3"/>
        <v>2550.1286819803263</v>
      </c>
      <c r="E41" s="17">
        <f>LOOKUP($I41,BDR!$B$6:$B$66,BDR!$C$6:$C$66)</f>
        <v>5.5E-2</v>
      </c>
      <c r="F41" s="11">
        <f>+SUM(D41:D$258)*$E41/12</f>
        <v>4328.7443966120636</v>
      </c>
      <c r="G41" s="11">
        <f t="shared" si="4"/>
        <v>6878.8730785923899</v>
      </c>
      <c r="H41" s="11">
        <f t="shared" si="5"/>
        <v>941903.19421519653</v>
      </c>
      <c r="I41">
        <f t="shared" si="6"/>
        <v>2014</v>
      </c>
    </row>
    <row r="42" spans="1:9" x14ac:dyDescent="0.2">
      <c r="A42">
        <f t="shared" si="0"/>
        <v>25</v>
      </c>
      <c r="B42" s="14">
        <f t="shared" si="1"/>
        <v>41699</v>
      </c>
      <c r="C42" s="10">
        <f t="shared" si="2"/>
        <v>941903.19421519653</v>
      </c>
      <c r="D42" s="10">
        <f t="shared" si="3"/>
        <v>2561.8167717727365</v>
      </c>
      <c r="E42" s="17">
        <f>LOOKUP($I42,BDR!$B$6:$B$66,BDR!$C$6:$C$66)</f>
        <v>5.5E-2</v>
      </c>
      <c r="F42" s="11">
        <f>+SUM(D42:D$258)*$E42/12</f>
        <v>4317.0563068196525</v>
      </c>
      <c r="G42" s="11">
        <f t="shared" si="4"/>
        <v>6878.873078592389</v>
      </c>
      <c r="H42" s="11">
        <f t="shared" si="5"/>
        <v>939341.37744342384</v>
      </c>
      <c r="I42">
        <f t="shared" si="6"/>
        <v>2014</v>
      </c>
    </row>
    <row r="43" spans="1:9" x14ac:dyDescent="0.2">
      <c r="A43">
        <f t="shared" si="0"/>
        <v>26</v>
      </c>
      <c r="B43" s="14">
        <f t="shared" si="1"/>
        <v>41730</v>
      </c>
      <c r="C43" s="10">
        <f t="shared" si="2"/>
        <v>939341.37744342384</v>
      </c>
      <c r="D43" s="10">
        <f t="shared" si="3"/>
        <v>2573.5584319766945</v>
      </c>
      <c r="E43" s="17">
        <f>LOOKUP($I43,BDR!$B$6:$B$66,BDR!$C$6:$C$66)</f>
        <v>5.5E-2</v>
      </c>
      <c r="F43" s="11">
        <f>+SUM(D43:D$258)*$E43/12</f>
        <v>4305.3146466156941</v>
      </c>
      <c r="G43" s="11">
        <f t="shared" si="4"/>
        <v>6878.873078592389</v>
      </c>
      <c r="H43" s="11">
        <f t="shared" si="5"/>
        <v>936767.81901144714</v>
      </c>
      <c r="I43">
        <f t="shared" si="6"/>
        <v>2014</v>
      </c>
    </row>
    <row r="44" spans="1:9" x14ac:dyDescent="0.2">
      <c r="A44">
        <f t="shared" si="0"/>
        <v>27</v>
      </c>
      <c r="B44" s="14">
        <f t="shared" si="1"/>
        <v>41760</v>
      </c>
      <c r="C44" s="10">
        <f t="shared" si="2"/>
        <v>936767.81901144714</v>
      </c>
      <c r="D44" s="10">
        <f t="shared" si="3"/>
        <v>2585.3539081232548</v>
      </c>
      <c r="E44" s="17">
        <f>LOOKUP($I44,BDR!$B$6:$B$66,BDR!$C$6:$C$66)</f>
        <v>5.5E-2</v>
      </c>
      <c r="F44" s="11">
        <f>+SUM(D44:D$258)*$E44/12</f>
        <v>4293.5191704691342</v>
      </c>
      <c r="G44" s="11">
        <f t="shared" si="4"/>
        <v>6878.873078592389</v>
      </c>
      <c r="H44" s="11">
        <f t="shared" si="5"/>
        <v>934182.46510332392</v>
      </c>
      <c r="I44">
        <f t="shared" si="6"/>
        <v>2014</v>
      </c>
    </row>
    <row r="45" spans="1:9" x14ac:dyDescent="0.2">
      <c r="A45">
        <f t="shared" si="0"/>
        <v>28</v>
      </c>
      <c r="B45" s="14">
        <f t="shared" si="1"/>
        <v>41791</v>
      </c>
      <c r="C45" s="10">
        <f t="shared" si="2"/>
        <v>934182.46510332392</v>
      </c>
      <c r="D45" s="10">
        <f t="shared" si="3"/>
        <v>2597.2034468688194</v>
      </c>
      <c r="E45" s="17">
        <f>LOOKUP($I45,BDR!$B$6:$B$66,BDR!$C$6:$C$66)</f>
        <v>5.5E-2</v>
      </c>
      <c r="F45" s="11">
        <f>+SUM(D45:D$258)*$E45/12</f>
        <v>4281.6696317235683</v>
      </c>
      <c r="G45" s="11">
        <f t="shared" si="4"/>
        <v>6878.8730785923872</v>
      </c>
      <c r="H45" s="11">
        <f t="shared" si="5"/>
        <v>931585.26165645511</v>
      </c>
      <c r="I45">
        <f t="shared" si="6"/>
        <v>2014</v>
      </c>
    </row>
    <row r="46" spans="1:9" x14ac:dyDescent="0.2">
      <c r="A46">
        <f t="shared" si="0"/>
        <v>29</v>
      </c>
      <c r="B46" s="14">
        <f t="shared" si="1"/>
        <v>41821</v>
      </c>
      <c r="C46" s="10">
        <f t="shared" si="2"/>
        <v>931585.26165645511</v>
      </c>
      <c r="D46" s="10">
        <f t="shared" si="3"/>
        <v>2609.1072960003016</v>
      </c>
      <c r="E46" s="17">
        <f>LOOKUP($I46,BDR!$B$6:$B$66,BDR!$C$6:$C$66)</f>
        <v>5.5E-2</v>
      </c>
      <c r="F46" s="11">
        <f>+SUM(D46:D$258)*$E46/12</f>
        <v>4269.7657825920878</v>
      </c>
      <c r="G46" s="11">
        <f t="shared" si="4"/>
        <v>6878.873078592389</v>
      </c>
      <c r="H46" s="11">
        <f t="shared" si="5"/>
        <v>928976.15436045476</v>
      </c>
      <c r="I46">
        <f t="shared" si="6"/>
        <v>2015</v>
      </c>
    </row>
    <row r="47" spans="1:9" x14ac:dyDescent="0.2">
      <c r="A47">
        <f t="shared" si="0"/>
        <v>30</v>
      </c>
      <c r="B47" s="14">
        <f t="shared" si="1"/>
        <v>41852</v>
      </c>
      <c r="C47" s="10">
        <f t="shared" si="2"/>
        <v>928976.15436045476</v>
      </c>
      <c r="D47" s="10">
        <f t="shared" si="3"/>
        <v>2621.0657044403033</v>
      </c>
      <c r="E47" s="17">
        <f>LOOKUP($I47,BDR!$B$6:$B$66,BDR!$C$6:$C$66)</f>
        <v>5.5E-2</v>
      </c>
      <c r="F47" s="11">
        <f>+SUM(D47:D$258)*$E47/12</f>
        <v>4257.8073741520857</v>
      </c>
      <c r="G47" s="11">
        <f t="shared" si="4"/>
        <v>6878.873078592389</v>
      </c>
      <c r="H47" s="11">
        <f t="shared" si="5"/>
        <v>926355.08865601441</v>
      </c>
      <c r="I47">
        <f t="shared" si="6"/>
        <v>2015</v>
      </c>
    </row>
    <row r="48" spans="1:9" x14ac:dyDescent="0.2">
      <c r="A48">
        <f t="shared" si="0"/>
        <v>31</v>
      </c>
      <c r="B48" s="14">
        <f t="shared" si="1"/>
        <v>41883</v>
      </c>
      <c r="C48" s="10">
        <f t="shared" si="2"/>
        <v>926355.08865601441</v>
      </c>
      <c r="D48" s="10">
        <f t="shared" si="3"/>
        <v>2633.0789222523208</v>
      </c>
      <c r="E48" s="17">
        <f>LOOKUP($I48,BDR!$B$6:$B$66,BDR!$C$6:$C$66)</f>
        <v>5.5E-2</v>
      </c>
      <c r="F48" s="11">
        <f>+SUM(D48:D$258)*$E48/12</f>
        <v>4245.7941563400682</v>
      </c>
      <c r="G48" s="11">
        <f t="shared" si="4"/>
        <v>6878.873078592389</v>
      </c>
      <c r="H48" s="11">
        <f t="shared" si="5"/>
        <v>923722.00973376213</v>
      </c>
      <c r="I48">
        <f t="shared" si="6"/>
        <v>2015</v>
      </c>
    </row>
    <row r="49" spans="1:9" x14ac:dyDescent="0.2">
      <c r="A49">
        <f t="shared" si="0"/>
        <v>32</v>
      </c>
      <c r="B49" s="14">
        <f t="shared" si="1"/>
        <v>41913</v>
      </c>
      <c r="C49" s="10">
        <f t="shared" si="2"/>
        <v>923722.00973376213</v>
      </c>
      <c r="D49" s="10">
        <f t="shared" si="3"/>
        <v>2645.1472006459776</v>
      </c>
      <c r="E49" s="17">
        <f>LOOKUP($I49,BDR!$B$6:$B$66,BDR!$C$6:$C$66)</f>
        <v>5.5E-2</v>
      </c>
      <c r="F49" s="11">
        <f>+SUM(D49:D$258)*$E49/12</f>
        <v>4233.7258779464109</v>
      </c>
      <c r="G49" s="11">
        <f t="shared" si="4"/>
        <v>6878.873078592389</v>
      </c>
      <c r="H49" s="11">
        <f t="shared" si="5"/>
        <v>921076.86253311613</v>
      </c>
      <c r="I49">
        <f t="shared" si="6"/>
        <v>2015</v>
      </c>
    </row>
    <row r="50" spans="1:9" x14ac:dyDescent="0.2">
      <c r="A50">
        <f t="shared" si="0"/>
        <v>33</v>
      </c>
      <c r="B50" s="14">
        <f t="shared" si="1"/>
        <v>41944</v>
      </c>
      <c r="C50" s="10">
        <f t="shared" si="2"/>
        <v>921076.86253311613</v>
      </c>
      <c r="D50" s="10">
        <f t="shared" si="3"/>
        <v>2657.2707919822715</v>
      </c>
      <c r="E50" s="17">
        <f>LOOKUP($I50,BDR!$B$6:$B$66,BDR!$C$6:$C$66)</f>
        <v>5.5E-2</v>
      </c>
      <c r="F50" s="11">
        <f>+SUM(D50:D$258)*$E50/12</f>
        <v>4221.6022866101175</v>
      </c>
      <c r="G50" s="11">
        <f t="shared" si="4"/>
        <v>6878.873078592389</v>
      </c>
      <c r="H50" s="11">
        <f t="shared" si="5"/>
        <v>918419.59174113383</v>
      </c>
      <c r="I50">
        <f t="shared" si="6"/>
        <v>2015</v>
      </c>
    </row>
    <row r="51" spans="1:9" x14ac:dyDescent="0.2">
      <c r="A51">
        <f t="shared" si="0"/>
        <v>34</v>
      </c>
      <c r="B51" s="14">
        <f t="shared" si="1"/>
        <v>41974</v>
      </c>
      <c r="C51" s="10">
        <f t="shared" si="2"/>
        <v>918419.59174113383</v>
      </c>
      <c r="D51" s="10">
        <f t="shared" si="3"/>
        <v>2669.4499497788565</v>
      </c>
      <c r="E51" s="17">
        <f>LOOKUP($I51,BDR!$B$6:$B$66,BDR!$C$6:$C$66)</f>
        <v>5.5E-2</v>
      </c>
      <c r="F51" s="11">
        <f>+SUM(D51:D$258)*$E51/12</f>
        <v>4209.4231288135315</v>
      </c>
      <c r="G51" s="11">
        <f t="shared" si="4"/>
        <v>6878.8730785923881</v>
      </c>
      <c r="H51" s="11">
        <f t="shared" si="5"/>
        <v>915750.14179135498</v>
      </c>
      <c r="I51">
        <f t="shared" si="6"/>
        <v>2015</v>
      </c>
    </row>
    <row r="52" spans="1:9" x14ac:dyDescent="0.2">
      <c r="A52">
        <f t="shared" si="0"/>
        <v>35</v>
      </c>
      <c r="B52" s="14">
        <f t="shared" si="1"/>
        <v>42005</v>
      </c>
      <c r="C52" s="10">
        <f t="shared" si="2"/>
        <v>915750.14179135498</v>
      </c>
      <c r="D52" s="10">
        <f t="shared" si="3"/>
        <v>2681.6849287153432</v>
      </c>
      <c r="E52" s="17">
        <f>LOOKUP($I52,BDR!$B$6:$B$66,BDR!$C$6:$C$66)</f>
        <v>5.5E-2</v>
      </c>
      <c r="F52" s="11">
        <f>+SUM(D52:D$258)*$E52/12</f>
        <v>4197.1881498770454</v>
      </c>
      <c r="G52" s="11">
        <f t="shared" si="4"/>
        <v>6878.873078592389</v>
      </c>
      <c r="H52" s="11">
        <f t="shared" si="5"/>
        <v>913068.45686263964</v>
      </c>
      <c r="I52">
        <f t="shared" si="6"/>
        <v>2015</v>
      </c>
    </row>
    <row r="53" spans="1:9" x14ac:dyDescent="0.2">
      <c r="A53">
        <f t="shared" si="0"/>
        <v>36</v>
      </c>
      <c r="B53" s="14">
        <f t="shared" si="1"/>
        <v>42036</v>
      </c>
      <c r="C53" s="10">
        <f t="shared" si="2"/>
        <v>913068.45686263964</v>
      </c>
      <c r="D53" s="10">
        <f t="shared" si="3"/>
        <v>2693.9759846386219</v>
      </c>
      <c r="E53" s="17">
        <f>LOOKUP($I53,BDR!$B$6:$B$66,BDR!$C$6:$C$66)</f>
        <v>5.5E-2</v>
      </c>
      <c r="F53" s="11">
        <f>+SUM(D53:D$258)*$E53/12</f>
        <v>4184.8970939537658</v>
      </c>
      <c r="G53" s="11">
        <f t="shared" si="4"/>
        <v>6878.8730785923872</v>
      </c>
      <c r="H53" s="11">
        <f t="shared" si="5"/>
        <v>910374.48087800096</v>
      </c>
      <c r="I53">
        <f t="shared" si="6"/>
        <v>2015</v>
      </c>
    </row>
    <row r="54" spans="1:9" x14ac:dyDescent="0.2">
      <c r="A54">
        <f t="shared" si="0"/>
        <v>37</v>
      </c>
      <c r="B54" s="14">
        <f t="shared" si="1"/>
        <v>42064</v>
      </c>
      <c r="C54" s="10">
        <f t="shared" si="2"/>
        <v>910374.48087800096</v>
      </c>
      <c r="D54" s="10">
        <f t="shared" si="3"/>
        <v>2706.3233745682146</v>
      </c>
      <c r="E54" s="17">
        <f>LOOKUP($I54,BDR!$B$6:$B$66,BDR!$C$6:$C$66)</f>
        <v>5.5E-2</v>
      </c>
      <c r="F54" s="11">
        <f>+SUM(D54:D$258)*$E54/12</f>
        <v>4172.5497040241726</v>
      </c>
      <c r="G54" s="11">
        <f t="shared" si="4"/>
        <v>6878.8730785923872</v>
      </c>
      <c r="H54" s="11">
        <f t="shared" si="5"/>
        <v>907668.15750343271</v>
      </c>
      <c r="I54">
        <f t="shared" si="6"/>
        <v>2015</v>
      </c>
    </row>
    <row r="55" spans="1:9" x14ac:dyDescent="0.2">
      <c r="A55">
        <f t="shared" si="0"/>
        <v>38</v>
      </c>
      <c r="B55" s="14">
        <f t="shared" si="1"/>
        <v>42095</v>
      </c>
      <c r="C55" s="10">
        <f t="shared" si="2"/>
        <v>907668.15750343271</v>
      </c>
      <c r="D55" s="10">
        <f t="shared" si="3"/>
        <v>2718.7273567016532</v>
      </c>
      <c r="E55" s="17">
        <f>LOOKUP($I55,BDR!$B$6:$B$66,BDR!$C$6:$C$66)</f>
        <v>5.5E-2</v>
      </c>
      <c r="F55" s="11">
        <f>+SUM(D55:D$258)*$E55/12</f>
        <v>4160.1457218907353</v>
      </c>
      <c r="G55" s="11">
        <f t="shared" si="4"/>
        <v>6878.873078592389</v>
      </c>
      <c r="H55" s="11">
        <f t="shared" si="5"/>
        <v>904949.43014673109</v>
      </c>
      <c r="I55">
        <f t="shared" si="6"/>
        <v>2015</v>
      </c>
    </row>
    <row r="56" spans="1:9" x14ac:dyDescent="0.2">
      <c r="A56">
        <f t="shared" si="0"/>
        <v>39</v>
      </c>
      <c r="B56" s="14">
        <f t="shared" si="1"/>
        <v>42125</v>
      </c>
      <c r="C56" s="10">
        <f t="shared" si="2"/>
        <v>904949.43014673109</v>
      </c>
      <c r="D56" s="10">
        <f t="shared" si="3"/>
        <v>2731.1881904198694</v>
      </c>
      <c r="E56" s="17">
        <f>LOOKUP($I56,BDR!$B$6:$B$66,BDR!$C$6:$C$66)</f>
        <v>5.5E-2</v>
      </c>
      <c r="F56" s="11">
        <f>+SUM(D56:D$258)*$E56/12</f>
        <v>4147.6848881725191</v>
      </c>
      <c r="G56" s="11">
        <f t="shared" si="4"/>
        <v>6878.873078592389</v>
      </c>
      <c r="H56" s="11">
        <f t="shared" si="5"/>
        <v>902218.24195631116</v>
      </c>
      <c r="I56">
        <f t="shared" si="6"/>
        <v>2015</v>
      </c>
    </row>
    <row r="57" spans="1:9" x14ac:dyDescent="0.2">
      <c r="A57">
        <f t="shared" si="0"/>
        <v>40</v>
      </c>
      <c r="B57" s="14">
        <f t="shared" si="1"/>
        <v>42156</v>
      </c>
      <c r="C57" s="10">
        <f t="shared" si="2"/>
        <v>902218.24195631116</v>
      </c>
      <c r="D57" s="10">
        <f t="shared" si="3"/>
        <v>2743.706136292627</v>
      </c>
      <c r="E57" s="17">
        <f>LOOKUP($I57,BDR!$B$6:$B$66,BDR!$C$6:$C$66)</f>
        <v>5.5E-2</v>
      </c>
      <c r="F57" s="11">
        <f>+SUM(D57:D$258)*$E57/12</f>
        <v>4135.1669422997611</v>
      </c>
      <c r="G57" s="11">
        <f t="shared" si="4"/>
        <v>6878.8730785923881</v>
      </c>
      <c r="H57" s="11">
        <f t="shared" si="5"/>
        <v>899474.5358200185</v>
      </c>
      <c r="I57">
        <f t="shared" si="6"/>
        <v>2015</v>
      </c>
    </row>
    <row r="58" spans="1:9" x14ac:dyDescent="0.2">
      <c r="A58">
        <f t="shared" si="0"/>
        <v>41</v>
      </c>
      <c r="B58" s="14">
        <f t="shared" si="1"/>
        <v>42186</v>
      </c>
      <c r="C58" s="10">
        <f t="shared" si="2"/>
        <v>899474.5358200185</v>
      </c>
      <c r="D58" s="10">
        <f t="shared" si="3"/>
        <v>2889.6092035702382</v>
      </c>
      <c r="E58" s="17">
        <f>LOOKUP($I58,BDR!$B$6:$B$66,BDR!$C$6:$C$66)</f>
        <v>0.05</v>
      </c>
      <c r="F58" s="11">
        <f>+SUM(D58:D$258)*$E58/12</f>
        <v>3747.8105659167463</v>
      </c>
      <c r="G58" s="11">
        <f t="shared" si="4"/>
        <v>6637.4197694869845</v>
      </c>
      <c r="H58" s="11">
        <f t="shared" si="5"/>
        <v>896584.92661644821</v>
      </c>
      <c r="I58">
        <f t="shared" si="6"/>
        <v>2016</v>
      </c>
    </row>
    <row r="59" spans="1:9" x14ac:dyDescent="0.2">
      <c r="A59">
        <f t="shared" si="0"/>
        <v>42</v>
      </c>
      <c r="B59" s="14">
        <f t="shared" si="1"/>
        <v>42217</v>
      </c>
      <c r="C59" s="10">
        <f t="shared" si="2"/>
        <v>896584.92661644821</v>
      </c>
      <c r="D59" s="10">
        <f t="shared" si="3"/>
        <v>2901.6492419184478</v>
      </c>
      <c r="E59" s="17">
        <f>LOOKUP($I59,BDR!$B$6:$B$66,BDR!$C$6:$C$66)</f>
        <v>0.05</v>
      </c>
      <c r="F59" s="11">
        <f>+SUM(D59:D$258)*$E59/12</f>
        <v>3735.7705275685366</v>
      </c>
      <c r="G59" s="11">
        <f t="shared" si="4"/>
        <v>6637.4197694869845</v>
      </c>
      <c r="H59" s="11">
        <f t="shared" si="5"/>
        <v>893683.27737452975</v>
      </c>
      <c r="I59">
        <f t="shared" si="6"/>
        <v>2016</v>
      </c>
    </row>
    <row r="60" spans="1:9" x14ac:dyDescent="0.2">
      <c r="A60">
        <f t="shared" si="0"/>
        <v>43</v>
      </c>
      <c r="B60" s="14">
        <f t="shared" si="1"/>
        <v>42248</v>
      </c>
      <c r="C60" s="10">
        <f t="shared" si="2"/>
        <v>893683.27737452975</v>
      </c>
      <c r="D60" s="10">
        <f t="shared" si="3"/>
        <v>2913.7394470931085</v>
      </c>
      <c r="E60" s="17">
        <f>LOOKUP($I60,BDR!$B$6:$B$66,BDR!$C$6:$C$66)</f>
        <v>0.05</v>
      </c>
      <c r="F60" s="11">
        <f>+SUM(D60:D$258)*$E60/12</f>
        <v>3723.6803223938764</v>
      </c>
      <c r="G60" s="11">
        <f t="shared" si="4"/>
        <v>6637.4197694869854</v>
      </c>
      <c r="H60" s="11">
        <f t="shared" si="5"/>
        <v>890769.53792743664</v>
      </c>
      <c r="I60">
        <f t="shared" si="6"/>
        <v>2016</v>
      </c>
    </row>
    <row r="61" spans="1:9" x14ac:dyDescent="0.2">
      <c r="A61">
        <f t="shared" si="0"/>
        <v>44</v>
      </c>
      <c r="B61" s="14">
        <f t="shared" si="1"/>
        <v>42278</v>
      </c>
      <c r="C61" s="10">
        <f t="shared" si="2"/>
        <v>890769.53792743664</v>
      </c>
      <c r="D61" s="10">
        <f t="shared" si="3"/>
        <v>2925.8800281226627</v>
      </c>
      <c r="E61" s="17">
        <f>LOOKUP($I61,BDR!$B$6:$B$66,BDR!$C$6:$C$66)</f>
        <v>0.05</v>
      </c>
      <c r="F61" s="11">
        <f>+SUM(D61:D$258)*$E61/12</f>
        <v>3711.5397413643218</v>
      </c>
      <c r="G61" s="11">
        <f t="shared" si="4"/>
        <v>6637.4197694869845</v>
      </c>
      <c r="H61" s="11">
        <f t="shared" si="5"/>
        <v>887843.65789931396</v>
      </c>
      <c r="I61">
        <f t="shared" si="6"/>
        <v>2016</v>
      </c>
    </row>
    <row r="62" spans="1:9" x14ac:dyDescent="0.2">
      <c r="A62">
        <f t="shared" si="0"/>
        <v>45</v>
      </c>
      <c r="B62" s="14">
        <f t="shared" si="1"/>
        <v>42309</v>
      </c>
      <c r="C62" s="10">
        <f t="shared" si="2"/>
        <v>887843.65789931396</v>
      </c>
      <c r="D62" s="10">
        <f t="shared" si="3"/>
        <v>2938.0711949065067</v>
      </c>
      <c r="E62" s="17">
        <f>LOOKUP($I62,BDR!$B$6:$B$66,BDR!$C$6:$C$66)</f>
        <v>0.05</v>
      </c>
      <c r="F62" s="11">
        <f>+SUM(D62:D$258)*$E62/12</f>
        <v>3699.3485745804774</v>
      </c>
      <c r="G62" s="11">
        <f t="shared" si="4"/>
        <v>6637.4197694869836</v>
      </c>
      <c r="H62" s="11">
        <f t="shared" si="5"/>
        <v>884905.58670440747</v>
      </c>
      <c r="I62">
        <f t="shared" si="6"/>
        <v>2016</v>
      </c>
    </row>
    <row r="63" spans="1:9" x14ac:dyDescent="0.2">
      <c r="A63">
        <f t="shared" si="0"/>
        <v>46</v>
      </c>
      <c r="B63" s="14">
        <f t="shared" si="1"/>
        <v>42339</v>
      </c>
      <c r="C63" s="10">
        <f t="shared" si="2"/>
        <v>884905.58670440747</v>
      </c>
      <c r="D63" s="10">
        <f t="shared" si="3"/>
        <v>2950.3131582186174</v>
      </c>
      <c r="E63" s="17">
        <f>LOOKUP($I63,BDR!$B$6:$B$66,BDR!$C$6:$C$66)</f>
        <v>0.05</v>
      </c>
      <c r="F63" s="11">
        <f>+SUM(D63:D$258)*$E63/12</f>
        <v>3687.106611268367</v>
      </c>
      <c r="G63" s="11">
        <f t="shared" si="4"/>
        <v>6637.4197694869845</v>
      </c>
      <c r="H63" s="11">
        <f t="shared" si="5"/>
        <v>881955.27354618884</v>
      </c>
      <c r="I63">
        <f t="shared" si="6"/>
        <v>2016</v>
      </c>
    </row>
    <row r="64" spans="1:9" x14ac:dyDescent="0.2">
      <c r="A64">
        <f t="shared" si="0"/>
        <v>47</v>
      </c>
      <c r="B64" s="14">
        <f t="shared" si="1"/>
        <v>42370</v>
      </c>
      <c r="C64" s="10">
        <f t="shared" si="2"/>
        <v>881955.27354618884</v>
      </c>
      <c r="D64" s="10">
        <f t="shared" si="3"/>
        <v>2962.6061297111951</v>
      </c>
      <c r="E64" s="17">
        <f>LOOKUP($I64,BDR!$B$6:$B$66,BDR!$C$6:$C$66)</f>
        <v>0.05</v>
      </c>
      <c r="F64" s="11">
        <f>+SUM(D64:D$258)*$E64/12</f>
        <v>3674.8136397757894</v>
      </c>
      <c r="G64" s="11">
        <f t="shared" si="4"/>
        <v>6637.4197694869845</v>
      </c>
      <c r="H64" s="11">
        <f t="shared" si="5"/>
        <v>878992.66741647769</v>
      </c>
      <c r="I64">
        <f t="shared" si="6"/>
        <v>2016</v>
      </c>
    </row>
    <row r="65" spans="1:9" x14ac:dyDescent="0.2">
      <c r="A65">
        <f t="shared" si="0"/>
        <v>48</v>
      </c>
      <c r="B65" s="14">
        <f t="shared" si="1"/>
        <v>42401</v>
      </c>
      <c r="C65" s="10">
        <f t="shared" si="2"/>
        <v>878992.66741647769</v>
      </c>
      <c r="D65" s="10">
        <f t="shared" si="3"/>
        <v>2974.9503219183243</v>
      </c>
      <c r="E65" s="17">
        <f>LOOKUP($I65,BDR!$B$6:$B$66,BDR!$C$6:$C$66)</f>
        <v>0.05</v>
      </c>
      <c r="F65" s="11">
        <f>+SUM(D65:D$258)*$E65/12</f>
        <v>3662.4694475686588</v>
      </c>
      <c r="G65" s="11">
        <f t="shared" si="4"/>
        <v>6637.4197694869836</v>
      </c>
      <c r="H65" s="11">
        <f t="shared" si="5"/>
        <v>876017.71709455934</v>
      </c>
      <c r="I65">
        <f t="shared" si="6"/>
        <v>2016</v>
      </c>
    </row>
    <row r="66" spans="1:9" x14ac:dyDescent="0.2">
      <c r="A66">
        <f t="shared" si="0"/>
        <v>49</v>
      </c>
      <c r="B66" s="14">
        <f t="shared" si="1"/>
        <v>42430</v>
      </c>
      <c r="C66" s="10">
        <f t="shared" si="2"/>
        <v>876017.71709455934</v>
      </c>
      <c r="D66" s="10">
        <f t="shared" si="3"/>
        <v>2987.3459482596513</v>
      </c>
      <c r="E66" s="17">
        <f>LOOKUP($I66,BDR!$B$6:$B$66,BDR!$C$6:$C$66)</f>
        <v>0.05</v>
      </c>
      <c r="F66" s="11">
        <f>+SUM(D66:D$258)*$E66/12</f>
        <v>3650.0738212273322</v>
      </c>
      <c r="G66" s="11">
        <f t="shared" si="4"/>
        <v>6637.4197694869836</v>
      </c>
      <c r="H66" s="11">
        <f t="shared" si="5"/>
        <v>873030.37114629964</v>
      </c>
      <c r="I66">
        <f t="shared" si="6"/>
        <v>2016</v>
      </c>
    </row>
    <row r="67" spans="1:9" x14ac:dyDescent="0.2">
      <c r="A67">
        <f t="shared" si="0"/>
        <v>50</v>
      </c>
      <c r="B67" s="14">
        <f t="shared" si="1"/>
        <v>42461</v>
      </c>
      <c r="C67" s="10">
        <f t="shared" si="2"/>
        <v>873030.37114629964</v>
      </c>
      <c r="D67" s="10">
        <f t="shared" si="3"/>
        <v>2999.7932230440665</v>
      </c>
      <c r="E67" s="17">
        <f>LOOKUP($I67,BDR!$B$6:$B$66,BDR!$C$6:$C$66)</f>
        <v>0.05</v>
      </c>
      <c r="F67" s="11">
        <f>+SUM(D67:D$258)*$E67/12</f>
        <v>3637.6265464429175</v>
      </c>
      <c r="G67" s="11">
        <f t="shared" si="4"/>
        <v>6637.4197694869836</v>
      </c>
      <c r="H67" s="11">
        <f t="shared" si="5"/>
        <v>870030.57792325562</v>
      </c>
      <c r="I67">
        <f t="shared" si="6"/>
        <v>2016</v>
      </c>
    </row>
    <row r="68" spans="1:9" x14ac:dyDescent="0.2">
      <c r="A68">
        <f t="shared" si="0"/>
        <v>51</v>
      </c>
      <c r="B68" s="14">
        <f t="shared" si="1"/>
        <v>42491</v>
      </c>
      <c r="C68" s="10">
        <f t="shared" si="2"/>
        <v>870030.57792325562</v>
      </c>
      <c r="D68" s="10">
        <f t="shared" si="3"/>
        <v>3012.2923614734168</v>
      </c>
      <c r="E68" s="17">
        <f>LOOKUP($I68,BDR!$B$6:$B$66,BDR!$C$6:$C$66)</f>
        <v>0.05</v>
      </c>
      <c r="F68" s="11">
        <f>+SUM(D68:D$258)*$E68/12</f>
        <v>3625.1274080135668</v>
      </c>
      <c r="G68" s="11">
        <f t="shared" si="4"/>
        <v>6637.4197694869836</v>
      </c>
      <c r="H68" s="11">
        <f t="shared" si="5"/>
        <v>867018.28556178219</v>
      </c>
      <c r="I68">
        <f t="shared" si="6"/>
        <v>2016</v>
      </c>
    </row>
    <row r="69" spans="1:9" x14ac:dyDescent="0.2">
      <c r="A69">
        <f t="shared" si="0"/>
        <v>52</v>
      </c>
      <c r="B69" s="14">
        <f t="shared" si="1"/>
        <v>42522</v>
      </c>
      <c r="C69" s="10">
        <f t="shared" si="2"/>
        <v>867018.28556178219</v>
      </c>
      <c r="D69" s="10">
        <f t="shared" si="3"/>
        <v>3024.8435796462227</v>
      </c>
      <c r="E69" s="17">
        <f>LOOKUP($I69,BDR!$B$6:$B$66,BDR!$C$6:$C$66)</f>
        <v>0.05</v>
      </c>
      <c r="F69" s="11">
        <f>+SUM(D69:D$258)*$E69/12</f>
        <v>3612.5761898407604</v>
      </c>
      <c r="G69" s="11">
        <f t="shared" si="4"/>
        <v>6637.4197694869836</v>
      </c>
      <c r="H69" s="11">
        <f t="shared" si="5"/>
        <v>863993.44198213599</v>
      </c>
      <c r="I69">
        <f t="shared" si="6"/>
        <v>2016</v>
      </c>
    </row>
    <row r="70" spans="1:9" x14ac:dyDescent="0.2">
      <c r="A70">
        <f t="shared" si="0"/>
        <v>53</v>
      </c>
      <c r="B70" s="14">
        <f t="shared" si="1"/>
        <v>42552</v>
      </c>
      <c r="C70" s="10">
        <f t="shared" si="2"/>
        <v>863993.44198213599</v>
      </c>
      <c r="D70" s="10">
        <f t="shared" si="3"/>
        <v>3037.4470945614153</v>
      </c>
      <c r="E70" s="17">
        <f>LOOKUP($I70,BDR!$B$6:$B$66,BDR!$C$6:$C$66)</f>
        <v>0.05</v>
      </c>
      <c r="F70" s="11">
        <f>+SUM(D70:D$258)*$E70/12</f>
        <v>3599.9726749255683</v>
      </c>
      <c r="G70" s="11">
        <f t="shared" si="4"/>
        <v>6637.4197694869836</v>
      </c>
      <c r="H70" s="11">
        <f t="shared" si="5"/>
        <v>860955.99488757458</v>
      </c>
      <c r="I70">
        <f t="shared" si="6"/>
        <v>2017</v>
      </c>
    </row>
    <row r="71" spans="1:9" x14ac:dyDescent="0.2">
      <c r="A71">
        <f t="shared" si="0"/>
        <v>54</v>
      </c>
      <c r="B71" s="14">
        <f t="shared" si="1"/>
        <v>42583</v>
      </c>
      <c r="C71" s="10">
        <f t="shared" si="2"/>
        <v>860955.99488757458</v>
      </c>
      <c r="D71" s="10">
        <f t="shared" si="3"/>
        <v>3050.1031241220876</v>
      </c>
      <c r="E71" s="17">
        <f>LOOKUP($I71,BDR!$B$6:$B$66,BDR!$C$6:$C$66)</f>
        <v>0.05</v>
      </c>
      <c r="F71" s="11">
        <f>+SUM(D71:D$258)*$E71/12</f>
        <v>3587.316645364896</v>
      </c>
      <c r="G71" s="11">
        <f t="shared" si="4"/>
        <v>6637.4197694869836</v>
      </c>
      <c r="H71" s="11">
        <f t="shared" si="5"/>
        <v>857905.89176345244</v>
      </c>
      <c r="I71">
        <f t="shared" si="6"/>
        <v>2017</v>
      </c>
    </row>
    <row r="72" spans="1:9" x14ac:dyDescent="0.2">
      <c r="A72">
        <f t="shared" si="0"/>
        <v>55</v>
      </c>
      <c r="B72" s="14">
        <f t="shared" si="1"/>
        <v>42614</v>
      </c>
      <c r="C72" s="10">
        <f t="shared" si="2"/>
        <v>857905.89176345244</v>
      </c>
      <c r="D72" s="10">
        <f t="shared" si="3"/>
        <v>3062.8118871392626</v>
      </c>
      <c r="E72" s="17">
        <f>LOOKUP($I72,BDR!$B$6:$B$66,BDR!$C$6:$C$66)</f>
        <v>0.05</v>
      </c>
      <c r="F72" s="11">
        <f>+SUM(D72:D$258)*$E72/12</f>
        <v>3574.6078823477205</v>
      </c>
      <c r="G72" s="11">
        <f t="shared" si="4"/>
        <v>6637.4197694869836</v>
      </c>
      <c r="H72" s="11">
        <f t="shared" si="5"/>
        <v>854843.07987631322</v>
      </c>
      <c r="I72">
        <f t="shared" si="6"/>
        <v>2017</v>
      </c>
    </row>
    <row r="73" spans="1:9" x14ac:dyDescent="0.2">
      <c r="A73">
        <f t="shared" si="0"/>
        <v>56</v>
      </c>
      <c r="B73" s="14">
        <f t="shared" si="1"/>
        <v>42644</v>
      </c>
      <c r="C73" s="10">
        <f t="shared" si="2"/>
        <v>854843.07987631322</v>
      </c>
      <c r="D73" s="10">
        <f t="shared" si="3"/>
        <v>3075.5736033356766</v>
      </c>
      <c r="E73" s="17">
        <f>LOOKUP($I73,BDR!$B$6:$B$66,BDR!$C$6:$C$66)</f>
        <v>0.05</v>
      </c>
      <c r="F73" s="11">
        <f>+SUM(D73:D$258)*$E73/12</f>
        <v>3561.846166151307</v>
      </c>
      <c r="G73" s="11">
        <f t="shared" si="4"/>
        <v>6637.4197694869836</v>
      </c>
      <c r="H73" s="11">
        <f t="shared" si="5"/>
        <v>851767.50627297757</v>
      </c>
      <c r="I73">
        <f t="shared" si="6"/>
        <v>2017</v>
      </c>
    </row>
    <row r="74" spans="1:9" x14ac:dyDescent="0.2">
      <c r="A74">
        <f t="shared" si="0"/>
        <v>57</v>
      </c>
      <c r="B74" s="14">
        <f t="shared" si="1"/>
        <v>42675</v>
      </c>
      <c r="C74" s="10">
        <f t="shared" si="2"/>
        <v>851767.50627297757</v>
      </c>
      <c r="D74" s="10">
        <f t="shared" si="3"/>
        <v>3088.3884933495751</v>
      </c>
      <c r="E74" s="17">
        <f>LOOKUP($I74,BDR!$B$6:$B$66,BDR!$C$6:$C$66)</f>
        <v>0.05</v>
      </c>
      <c r="F74" s="11">
        <f>+SUM(D74:D$258)*$E74/12</f>
        <v>3549.031276137408</v>
      </c>
      <c r="G74" s="11">
        <f t="shared" si="4"/>
        <v>6637.4197694869836</v>
      </c>
      <c r="H74" s="11">
        <f t="shared" si="5"/>
        <v>848679.11777962802</v>
      </c>
      <c r="I74">
        <f t="shared" si="6"/>
        <v>2017</v>
      </c>
    </row>
    <row r="75" spans="1:9" x14ac:dyDescent="0.2">
      <c r="A75">
        <f t="shared" si="0"/>
        <v>58</v>
      </c>
      <c r="B75" s="14">
        <f t="shared" si="1"/>
        <v>42705</v>
      </c>
      <c r="C75" s="10">
        <f t="shared" si="2"/>
        <v>848679.11777962802</v>
      </c>
      <c r="D75" s="10">
        <f t="shared" si="3"/>
        <v>3101.2567787385324</v>
      </c>
      <c r="E75" s="17">
        <f>LOOKUP($I75,BDR!$B$6:$B$66,BDR!$C$6:$C$66)</f>
        <v>0.05</v>
      </c>
      <c r="F75" s="11">
        <f>+SUM(D75:D$258)*$E75/12</f>
        <v>3536.1629907484516</v>
      </c>
      <c r="G75" s="11">
        <f t="shared" si="4"/>
        <v>6637.4197694869836</v>
      </c>
      <c r="H75" s="11">
        <f t="shared" si="5"/>
        <v>845577.86100088945</v>
      </c>
      <c r="I75">
        <f t="shared" si="6"/>
        <v>2017</v>
      </c>
    </row>
    <row r="76" spans="1:9" x14ac:dyDescent="0.2">
      <c r="A76">
        <f t="shared" si="0"/>
        <v>59</v>
      </c>
      <c r="B76" s="14">
        <f t="shared" si="1"/>
        <v>42736</v>
      </c>
      <c r="C76" s="10">
        <f t="shared" si="2"/>
        <v>845577.86100088945</v>
      </c>
      <c r="D76" s="10">
        <f t="shared" si="3"/>
        <v>3114.178681983276</v>
      </c>
      <c r="E76" s="17">
        <f>LOOKUP($I76,BDR!$B$6:$B$66,BDR!$C$6:$C$66)</f>
        <v>0.05</v>
      </c>
      <c r="F76" s="11">
        <f>+SUM(D76:D$258)*$E76/12</f>
        <v>3523.2410875037081</v>
      </c>
      <c r="G76" s="11">
        <f t="shared" si="4"/>
        <v>6637.4197694869836</v>
      </c>
      <c r="H76" s="11">
        <f t="shared" si="5"/>
        <v>842463.68231890618</v>
      </c>
      <c r="I76">
        <f t="shared" si="6"/>
        <v>2017</v>
      </c>
    </row>
    <row r="77" spans="1:9" x14ac:dyDescent="0.2">
      <c r="A77">
        <f t="shared" si="0"/>
        <v>60</v>
      </c>
      <c r="B77" s="14">
        <f t="shared" si="1"/>
        <v>42767</v>
      </c>
      <c r="C77" s="10">
        <f t="shared" si="2"/>
        <v>842463.68231890618</v>
      </c>
      <c r="D77" s="10">
        <f t="shared" si="3"/>
        <v>3127.1544264915392</v>
      </c>
      <c r="E77" s="17">
        <f>LOOKUP($I77,BDR!$B$6:$B$66,BDR!$C$6:$C$66)</f>
        <v>0.05</v>
      </c>
      <c r="F77" s="11">
        <f>+SUM(D77:D$258)*$E77/12</f>
        <v>3510.2653429954444</v>
      </c>
      <c r="G77" s="11">
        <f t="shared" si="4"/>
        <v>6637.4197694869836</v>
      </c>
      <c r="H77" s="11">
        <f t="shared" si="5"/>
        <v>839336.5278924146</v>
      </c>
      <c r="I77">
        <f t="shared" si="6"/>
        <v>2017</v>
      </c>
    </row>
    <row r="78" spans="1:9" x14ac:dyDescent="0.2">
      <c r="A78">
        <f t="shared" si="0"/>
        <v>61</v>
      </c>
      <c r="B78" s="14">
        <f t="shared" si="1"/>
        <v>42795</v>
      </c>
      <c r="C78" s="10">
        <f t="shared" si="2"/>
        <v>839336.5278924146</v>
      </c>
      <c r="D78" s="10">
        <f t="shared" si="3"/>
        <v>3140.18423660192</v>
      </c>
      <c r="E78" s="17">
        <f>LOOKUP($I78,BDR!$B$6:$B$66,BDR!$C$6:$C$66)</f>
        <v>0.05</v>
      </c>
      <c r="F78" s="11">
        <f>+SUM(D78:D$258)*$E78/12</f>
        <v>3497.2355328850631</v>
      </c>
      <c r="G78" s="11">
        <f t="shared" si="4"/>
        <v>6637.4197694869836</v>
      </c>
      <c r="H78" s="11">
        <f t="shared" si="5"/>
        <v>836196.34365581267</v>
      </c>
      <c r="I78">
        <f t="shared" si="6"/>
        <v>2017</v>
      </c>
    </row>
    <row r="79" spans="1:9" x14ac:dyDescent="0.2">
      <c r="A79">
        <f t="shared" si="0"/>
        <v>62</v>
      </c>
      <c r="B79" s="14">
        <f t="shared" si="1"/>
        <v>42826</v>
      </c>
      <c r="C79" s="10">
        <f t="shared" si="2"/>
        <v>836196.34365581267</v>
      </c>
      <c r="D79" s="10">
        <f t="shared" si="3"/>
        <v>3153.2683375877623</v>
      </c>
      <c r="E79" s="17">
        <f>LOOKUP($I79,BDR!$B$6:$B$66,BDR!$C$6:$C$66)</f>
        <v>0.05</v>
      </c>
      <c r="F79" s="11">
        <f>+SUM(D79:D$258)*$E79/12</f>
        <v>3484.1514318992217</v>
      </c>
      <c r="G79" s="11">
        <f t="shared" si="4"/>
        <v>6637.4197694869836</v>
      </c>
      <c r="H79" s="11">
        <f t="shared" si="5"/>
        <v>833043.07531822496</v>
      </c>
      <c r="I79">
        <f t="shared" si="6"/>
        <v>2017</v>
      </c>
    </row>
    <row r="80" spans="1:9" x14ac:dyDescent="0.2">
      <c r="A80">
        <f t="shared" si="0"/>
        <v>63</v>
      </c>
      <c r="B80" s="14">
        <f t="shared" si="1"/>
        <v>42856</v>
      </c>
      <c r="C80" s="10">
        <f t="shared" si="2"/>
        <v>833043.07531822496</v>
      </c>
      <c r="D80" s="10">
        <f t="shared" si="3"/>
        <v>3166.4069556610443</v>
      </c>
      <c r="E80" s="17">
        <f>LOOKUP($I80,BDR!$B$6:$B$66,BDR!$C$6:$C$66)</f>
        <v>0.05</v>
      </c>
      <c r="F80" s="11">
        <f>+SUM(D80:D$258)*$E80/12</f>
        <v>3471.0128138259392</v>
      </c>
      <c r="G80" s="11">
        <f t="shared" si="4"/>
        <v>6637.4197694869836</v>
      </c>
      <c r="H80" s="11">
        <f t="shared" si="5"/>
        <v>829876.66836256394</v>
      </c>
      <c r="I80">
        <f t="shared" si="6"/>
        <v>2017</v>
      </c>
    </row>
    <row r="81" spans="1:9" x14ac:dyDescent="0.2">
      <c r="A81">
        <f t="shared" si="0"/>
        <v>64</v>
      </c>
      <c r="B81" s="14">
        <f t="shared" si="1"/>
        <v>42887</v>
      </c>
      <c r="C81" s="10">
        <f t="shared" si="2"/>
        <v>829876.66836256394</v>
      </c>
      <c r="D81" s="10">
        <f t="shared" si="3"/>
        <v>3179.6003179762984</v>
      </c>
      <c r="E81" s="17">
        <f>LOOKUP($I81,BDR!$B$6:$B$66,BDR!$C$6:$C$66)</f>
        <v>0.05</v>
      </c>
      <c r="F81" s="11">
        <f>+SUM(D81:D$258)*$E81/12</f>
        <v>3457.8194515106857</v>
      </c>
      <c r="G81" s="11">
        <f t="shared" si="4"/>
        <v>6637.4197694869836</v>
      </c>
      <c r="H81" s="11">
        <f t="shared" si="5"/>
        <v>826697.06804458762</v>
      </c>
      <c r="I81">
        <f t="shared" si="6"/>
        <v>2017</v>
      </c>
    </row>
    <row r="82" spans="1:9" x14ac:dyDescent="0.2">
      <c r="A82">
        <f t="shared" si="0"/>
        <v>65</v>
      </c>
      <c r="B82" s="14">
        <f t="shared" si="1"/>
        <v>42917</v>
      </c>
      <c r="C82" s="10">
        <f t="shared" si="2"/>
        <v>826697.06804458762</v>
      </c>
      <c r="D82" s="10">
        <f t="shared" si="3"/>
        <v>3460.8724568948555</v>
      </c>
      <c r="E82" s="17">
        <f>LOOKUP($I82,BDR!$B$6:$B$66,BDR!$C$6:$C$66)</f>
        <v>0.04</v>
      </c>
      <c r="F82" s="11">
        <f>+SUM(D82:D$258)*$E82/12</f>
        <v>2755.6568934819602</v>
      </c>
      <c r="G82" s="11">
        <f t="shared" si="4"/>
        <v>6216.5293503768153</v>
      </c>
      <c r="H82" s="11">
        <f t="shared" si="5"/>
        <v>823236.19558769278</v>
      </c>
      <c r="I82">
        <f t="shared" si="6"/>
        <v>2018</v>
      </c>
    </row>
    <row r="83" spans="1:9" x14ac:dyDescent="0.2">
      <c r="A83">
        <f t="shared" si="0"/>
        <v>66</v>
      </c>
      <c r="B83" s="14">
        <f t="shared" si="1"/>
        <v>42948</v>
      </c>
      <c r="C83" s="10">
        <f t="shared" si="2"/>
        <v>823236.19558769278</v>
      </c>
      <c r="D83" s="10">
        <f t="shared" si="3"/>
        <v>3472.408698417838</v>
      </c>
      <c r="E83" s="17">
        <f>LOOKUP($I83,BDR!$B$6:$B$66,BDR!$C$6:$C$66)</f>
        <v>0.04</v>
      </c>
      <c r="F83" s="11">
        <f>+SUM(D83:D$258)*$E83/12</f>
        <v>2744.1206519589778</v>
      </c>
      <c r="G83" s="11">
        <f t="shared" si="4"/>
        <v>6216.5293503768153</v>
      </c>
      <c r="H83" s="11">
        <f t="shared" si="5"/>
        <v>819763.78688927495</v>
      </c>
      <c r="I83">
        <f t="shared" si="6"/>
        <v>2018</v>
      </c>
    </row>
    <row r="84" spans="1:9" x14ac:dyDescent="0.2">
      <c r="A84">
        <f t="shared" ref="A84:A147" si="7">+A83+1</f>
        <v>67</v>
      </c>
      <c r="B84" s="14">
        <f t="shared" ref="B84:B147" si="8">+DATE(YEAR(B83),MONTH(B83)+1,1)</f>
        <v>42979</v>
      </c>
      <c r="C84" s="10">
        <f t="shared" ref="C84:C147" si="9">+C83-D83</f>
        <v>819763.78688927495</v>
      </c>
      <c r="D84" s="10">
        <f t="shared" ref="D84:D147" si="10">-PPMT($E84/12,1,$C$12-$A84+1,$C84)</f>
        <v>3483.9833940792314</v>
      </c>
      <c r="E84" s="17">
        <f>LOOKUP($I84,BDR!$B$6:$B$66,BDR!$C$6:$C$66)</f>
        <v>0.04</v>
      </c>
      <c r="F84" s="11">
        <f>+SUM(D84:D$258)*$E84/12</f>
        <v>2732.5459562975852</v>
      </c>
      <c r="G84" s="11">
        <f t="shared" ref="G84:G147" si="11">F84+D84</f>
        <v>6216.5293503768171</v>
      </c>
      <c r="H84" s="11">
        <f t="shared" ref="H84:H147" si="12">C84-D84</f>
        <v>816279.80349519569</v>
      </c>
      <c r="I84">
        <f t="shared" ref="I84:I147" si="13">+YEAR($B84)+IF(MONTH($B84)&gt;6,1,0)</f>
        <v>2018</v>
      </c>
    </row>
    <row r="85" spans="1:9" x14ac:dyDescent="0.2">
      <c r="A85">
        <f t="shared" si="7"/>
        <v>68</v>
      </c>
      <c r="B85" s="14">
        <f t="shared" si="8"/>
        <v>43009</v>
      </c>
      <c r="C85" s="10">
        <f t="shared" si="9"/>
        <v>816279.80349519569</v>
      </c>
      <c r="D85" s="10">
        <f t="shared" si="10"/>
        <v>3495.5966720594943</v>
      </c>
      <c r="E85" s="17">
        <f>LOOKUP($I85,BDR!$B$6:$B$66,BDR!$C$6:$C$66)</f>
        <v>0.04</v>
      </c>
      <c r="F85" s="11">
        <f>+SUM(D85:D$258)*$E85/12</f>
        <v>2720.9326783173206</v>
      </c>
      <c r="G85" s="11">
        <f t="shared" si="11"/>
        <v>6216.5293503768153</v>
      </c>
      <c r="H85" s="11">
        <f t="shared" si="12"/>
        <v>812784.20682313619</v>
      </c>
      <c r="I85">
        <f t="shared" si="13"/>
        <v>2018</v>
      </c>
    </row>
    <row r="86" spans="1:9" x14ac:dyDescent="0.2">
      <c r="A86">
        <f t="shared" si="7"/>
        <v>69</v>
      </c>
      <c r="B86" s="14">
        <f t="shared" si="8"/>
        <v>43040</v>
      </c>
      <c r="C86" s="10">
        <f t="shared" si="9"/>
        <v>812784.20682313619</v>
      </c>
      <c r="D86" s="10">
        <f t="shared" si="10"/>
        <v>3507.2486609663601</v>
      </c>
      <c r="E86" s="17">
        <f>LOOKUP($I86,BDR!$B$6:$B$66,BDR!$C$6:$C$66)</f>
        <v>0.04</v>
      </c>
      <c r="F86" s="11">
        <f>+SUM(D86:D$258)*$E86/12</f>
        <v>2709.2806894104556</v>
      </c>
      <c r="G86" s="11">
        <f t="shared" si="11"/>
        <v>6216.5293503768153</v>
      </c>
      <c r="H86" s="11">
        <f t="shared" si="12"/>
        <v>809276.95816216979</v>
      </c>
      <c r="I86">
        <f t="shared" si="13"/>
        <v>2018</v>
      </c>
    </row>
    <row r="87" spans="1:9" x14ac:dyDescent="0.2">
      <c r="A87">
        <f t="shared" si="7"/>
        <v>70</v>
      </c>
      <c r="B87" s="14">
        <f t="shared" si="8"/>
        <v>43070</v>
      </c>
      <c r="C87" s="10">
        <f t="shared" si="9"/>
        <v>809276.95816216979</v>
      </c>
      <c r="D87" s="10">
        <f t="shared" si="10"/>
        <v>3518.9394898362475</v>
      </c>
      <c r="E87" s="17">
        <f>LOOKUP($I87,BDR!$B$6:$B$66,BDR!$C$6:$C$66)</f>
        <v>0.04</v>
      </c>
      <c r="F87" s="11">
        <f>+SUM(D87:D$258)*$E87/12</f>
        <v>2697.5898605405678</v>
      </c>
      <c r="G87" s="11">
        <f t="shared" si="11"/>
        <v>6216.5293503768153</v>
      </c>
      <c r="H87" s="11">
        <f t="shared" si="12"/>
        <v>805758.01867233356</v>
      </c>
      <c r="I87">
        <f t="shared" si="13"/>
        <v>2018</v>
      </c>
    </row>
    <row r="88" spans="1:9" x14ac:dyDescent="0.2">
      <c r="A88">
        <f t="shared" si="7"/>
        <v>71</v>
      </c>
      <c r="B88" s="14">
        <f t="shared" si="8"/>
        <v>43101</v>
      </c>
      <c r="C88" s="10">
        <f t="shared" si="9"/>
        <v>805758.01867233356</v>
      </c>
      <c r="D88" s="10">
        <f t="shared" si="10"/>
        <v>3530.6692881357012</v>
      </c>
      <c r="E88" s="17">
        <f>LOOKUP($I88,BDR!$B$6:$B$66,BDR!$C$6:$C$66)</f>
        <v>0.04</v>
      </c>
      <c r="F88" s="11">
        <f>+SUM(D88:D$258)*$E88/12</f>
        <v>2685.8600622411136</v>
      </c>
      <c r="G88" s="11">
        <f t="shared" si="11"/>
        <v>6216.5293503768153</v>
      </c>
      <c r="H88" s="11">
        <f t="shared" si="12"/>
        <v>802227.34938419785</v>
      </c>
      <c r="I88">
        <f t="shared" si="13"/>
        <v>2018</v>
      </c>
    </row>
    <row r="89" spans="1:9" x14ac:dyDescent="0.2">
      <c r="A89">
        <f t="shared" si="7"/>
        <v>72</v>
      </c>
      <c r="B89" s="14">
        <f t="shared" si="8"/>
        <v>43132</v>
      </c>
      <c r="C89" s="10">
        <f t="shared" si="9"/>
        <v>802227.34938419785</v>
      </c>
      <c r="D89" s="10">
        <f t="shared" si="10"/>
        <v>3542.4381857628205</v>
      </c>
      <c r="E89" s="17">
        <f>LOOKUP($I89,BDR!$B$6:$B$66,BDR!$C$6:$C$66)</f>
        <v>0.04</v>
      </c>
      <c r="F89" s="11">
        <f>+SUM(D89:D$258)*$E89/12</f>
        <v>2674.0911646139944</v>
      </c>
      <c r="G89" s="11">
        <f t="shared" si="11"/>
        <v>6216.5293503768153</v>
      </c>
      <c r="H89" s="11">
        <f t="shared" si="12"/>
        <v>798684.911198435</v>
      </c>
      <c r="I89">
        <f t="shared" si="13"/>
        <v>2018</v>
      </c>
    </row>
    <row r="90" spans="1:9" x14ac:dyDescent="0.2">
      <c r="A90">
        <f t="shared" si="7"/>
        <v>73</v>
      </c>
      <c r="B90" s="14">
        <f t="shared" si="8"/>
        <v>43160</v>
      </c>
      <c r="C90" s="10">
        <f t="shared" si="9"/>
        <v>798684.911198435</v>
      </c>
      <c r="D90" s="10">
        <f t="shared" si="10"/>
        <v>3554.2463130486967</v>
      </c>
      <c r="E90" s="17">
        <f>LOOKUP($I90,BDR!$B$6:$B$66,BDR!$C$6:$C$66)</f>
        <v>0.04</v>
      </c>
      <c r="F90" s="11">
        <f>+SUM(D90:D$258)*$E90/12</f>
        <v>2662.2830373281181</v>
      </c>
      <c r="G90" s="11">
        <f t="shared" si="11"/>
        <v>6216.5293503768153</v>
      </c>
      <c r="H90" s="11">
        <f t="shared" si="12"/>
        <v>795130.66488538636</v>
      </c>
      <c r="I90">
        <f t="shared" si="13"/>
        <v>2018</v>
      </c>
    </row>
    <row r="91" spans="1:9" x14ac:dyDescent="0.2">
      <c r="A91">
        <f t="shared" si="7"/>
        <v>74</v>
      </c>
      <c r="B91" s="14">
        <f t="shared" si="8"/>
        <v>43191</v>
      </c>
      <c r="C91" s="10">
        <f t="shared" si="9"/>
        <v>795130.66488538636</v>
      </c>
      <c r="D91" s="10">
        <f t="shared" si="10"/>
        <v>3566.0938007588593</v>
      </c>
      <c r="E91" s="17">
        <f>LOOKUP($I91,BDR!$B$6:$B$66,BDR!$C$6:$C$66)</f>
        <v>0.04</v>
      </c>
      <c r="F91" s="11">
        <f>+SUM(D91:D$258)*$E91/12</f>
        <v>2650.4355496179564</v>
      </c>
      <c r="G91" s="11">
        <f t="shared" si="11"/>
        <v>6216.5293503768153</v>
      </c>
      <c r="H91" s="11">
        <f t="shared" si="12"/>
        <v>791564.57108462753</v>
      </c>
      <c r="I91">
        <f t="shared" si="13"/>
        <v>2018</v>
      </c>
    </row>
    <row r="92" spans="1:9" x14ac:dyDescent="0.2">
      <c r="A92">
        <f t="shared" si="7"/>
        <v>75</v>
      </c>
      <c r="B92" s="14">
        <f t="shared" si="8"/>
        <v>43221</v>
      </c>
      <c r="C92" s="10">
        <f t="shared" si="9"/>
        <v>791564.57108462753</v>
      </c>
      <c r="D92" s="10">
        <f t="shared" si="10"/>
        <v>3577.9807800947219</v>
      </c>
      <c r="E92" s="17">
        <f>LOOKUP($I92,BDR!$B$6:$B$66,BDR!$C$6:$C$66)</f>
        <v>0.04</v>
      </c>
      <c r="F92" s="11">
        <f>+SUM(D92:D$258)*$E92/12</f>
        <v>2638.5485702820929</v>
      </c>
      <c r="G92" s="11">
        <f t="shared" si="11"/>
        <v>6216.5293503768153</v>
      </c>
      <c r="H92" s="11">
        <f t="shared" si="12"/>
        <v>787986.59030453279</v>
      </c>
      <c r="I92">
        <f t="shared" si="13"/>
        <v>2018</v>
      </c>
    </row>
    <row r="93" spans="1:9" x14ac:dyDescent="0.2">
      <c r="A93">
        <f t="shared" si="7"/>
        <v>76</v>
      </c>
      <c r="B93" s="14">
        <f t="shared" si="8"/>
        <v>43252</v>
      </c>
      <c r="C93" s="10">
        <f t="shared" si="9"/>
        <v>787986.59030453279</v>
      </c>
      <c r="D93" s="10">
        <f t="shared" si="10"/>
        <v>3589.9073826950371</v>
      </c>
      <c r="E93" s="17">
        <f>LOOKUP($I93,BDR!$B$6:$B$66,BDR!$C$6:$C$66)</f>
        <v>0.04</v>
      </c>
      <c r="F93" s="11">
        <f>+SUM(D93:D$258)*$E93/12</f>
        <v>2626.6219676817777</v>
      </c>
      <c r="G93" s="11">
        <f t="shared" si="11"/>
        <v>6216.5293503768153</v>
      </c>
      <c r="H93" s="11">
        <f t="shared" si="12"/>
        <v>784396.68292183778</v>
      </c>
      <c r="I93">
        <f t="shared" si="13"/>
        <v>2018</v>
      </c>
    </row>
    <row r="94" spans="1:9" x14ac:dyDescent="0.2">
      <c r="A94">
        <f t="shared" si="7"/>
        <v>77</v>
      </c>
      <c r="B94" s="14">
        <f t="shared" si="8"/>
        <v>43282</v>
      </c>
      <c r="C94" s="10">
        <f t="shared" si="9"/>
        <v>784396.68292183778</v>
      </c>
      <c r="D94" s="10">
        <f t="shared" si="10"/>
        <v>3601.8737406373548</v>
      </c>
      <c r="E94" s="17">
        <f>LOOKUP($I94,BDR!$B$6:$B$66,BDR!$C$6:$C$66)</f>
        <v>0.04</v>
      </c>
      <c r="F94" s="11">
        <f>+SUM(D94:D$258)*$E94/12</f>
        <v>2614.65560973946</v>
      </c>
      <c r="G94" s="11">
        <f t="shared" si="11"/>
        <v>6216.5293503768153</v>
      </c>
      <c r="H94" s="11">
        <f t="shared" si="12"/>
        <v>780794.80918120046</v>
      </c>
      <c r="I94">
        <f t="shared" si="13"/>
        <v>2019</v>
      </c>
    </row>
    <row r="95" spans="1:9" x14ac:dyDescent="0.2">
      <c r="A95">
        <f t="shared" si="7"/>
        <v>78</v>
      </c>
      <c r="B95" s="14">
        <f t="shared" si="8"/>
        <v>43313</v>
      </c>
      <c r="C95" s="10">
        <f t="shared" si="9"/>
        <v>780794.80918120046</v>
      </c>
      <c r="D95" s="10">
        <f t="shared" si="10"/>
        <v>3613.8799864394796</v>
      </c>
      <c r="E95" s="17">
        <f>LOOKUP($I95,BDR!$B$6:$B$66,BDR!$C$6:$C$66)</f>
        <v>0.04</v>
      </c>
      <c r="F95" s="11">
        <f>+SUM(D95:D$258)*$E95/12</f>
        <v>2602.6493639373361</v>
      </c>
      <c r="G95" s="11">
        <f t="shared" si="11"/>
        <v>6216.5293503768153</v>
      </c>
      <c r="H95" s="11">
        <f t="shared" si="12"/>
        <v>777180.92919476097</v>
      </c>
      <c r="I95">
        <f t="shared" si="13"/>
        <v>2019</v>
      </c>
    </row>
    <row r="96" spans="1:9" x14ac:dyDescent="0.2">
      <c r="A96">
        <f t="shared" si="7"/>
        <v>79</v>
      </c>
      <c r="B96" s="14">
        <f t="shared" si="8"/>
        <v>43344</v>
      </c>
      <c r="C96" s="10">
        <f t="shared" si="9"/>
        <v>777180.92919476097</v>
      </c>
      <c r="D96" s="10">
        <f t="shared" si="10"/>
        <v>3625.926253060944</v>
      </c>
      <c r="E96" s="17">
        <f>LOOKUP($I96,BDR!$B$6:$B$66,BDR!$C$6:$C$66)</f>
        <v>0.04</v>
      </c>
      <c r="F96" s="11">
        <f>+SUM(D96:D$258)*$E96/12</f>
        <v>2590.6030973158718</v>
      </c>
      <c r="G96" s="11">
        <f t="shared" si="11"/>
        <v>6216.5293503768153</v>
      </c>
      <c r="H96" s="11">
        <f t="shared" si="12"/>
        <v>773555.00294170005</v>
      </c>
      <c r="I96">
        <f t="shared" si="13"/>
        <v>2019</v>
      </c>
    </row>
    <row r="97" spans="1:9" x14ac:dyDescent="0.2">
      <c r="A97">
        <f t="shared" si="7"/>
        <v>80</v>
      </c>
      <c r="B97" s="14">
        <f t="shared" si="8"/>
        <v>43374</v>
      </c>
      <c r="C97" s="10">
        <f t="shared" si="9"/>
        <v>773555.00294170005</v>
      </c>
      <c r="D97" s="10">
        <f t="shared" si="10"/>
        <v>3638.0126739044799</v>
      </c>
      <c r="E97" s="17">
        <f>LOOKUP($I97,BDR!$B$6:$B$66,BDR!$C$6:$C$66)</f>
        <v>0.04</v>
      </c>
      <c r="F97" s="11">
        <f>+SUM(D97:D$258)*$E97/12</f>
        <v>2578.5166764723349</v>
      </c>
      <c r="G97" s="11">
        <f t="shared" si="11"/>
        <v>6216.5293503768153</v>
      </c>
      <c r="H97" s="11">
        <f t="shared" si="12"/>
        <v>769916.99026779551</v>
      </c>
      <c r="I97">
        <f t="shared" si="13"/>
        <v>2019</v>
      </c>
    </row>
    <row r="98" spans="1:9" x14ac:dyDescent="0.2">
      <c r="A98">
        <f t="shared" si="7"/>
        <v>81</v>
      </c>
      <c r="B98" s="14">
        <f t="shared" si="8"/>
        <v>43405</v>
      </c>
      <c r="C98" s="10">
        <f t="shared" si="9"/>
        <v>769916.99026779551</v>
      </c>
      <c r="D98" s="10">
        <f t="shared" si="10"/>
        <v>3650.1393828174964</v>
      </c>
      <c r="E98" s="17">
        <f>LOOKUP($I98,BDR!$B$6:$B$66,BDR!$C$6:$C$66)</f>
        <v>0.04</v>
      </c>
      <c r="F98" s="11">
        <f>+SUM(D98:D$258)*$E98/12</f>
        <v>2566.3899675593198</v>
      </c>
      <c r="G98" s="11">
        <f t="shared" si="11"/>
        <v>6216.5293503768162</v>
      </c>
      <c r="H98" s="11">
        <f t="shared" si="12"/>
        <v>766266.85088497796</v>
      </c>
      <c r="I98">
        <f t="shared" si="13"/>
        <v>2019</v>
      </c>
    </row>
    <row r="99" spans="1:9" x14ac:dyDescent="0.2">
      <c r="A99">
        <f t="shared" si="7"/>
        <v>82</v>
      </c>
      <c r="B99" s="14">
        <f t="shared" si="8"/>
        <v>43435</v>
      </c>
      <c r="C99" s="10">
        <f t="shared" si="9"/>
        <v>766266.85088497796</v>
      </c>
      <c r="D99" s="10">
        <f t="shared" si="10"/>
        <v>3662.3065140935541</v>
      </c>
      <c r="E99" s="17">
        <f>LOOKUP($I99,BDR!$B$6:$B$66,BDR!$C$6:$C$66)</f>
        <v>0.04</v>
      </c>
      <c r="F99" s="11">
        <f>+SUM(D99:D$258)*$E99/12</f>
        <v>2554.2228362832616</v>
      </c>
      <c r="G99" s="11">
        <f t="shared" si="11"/>
        <v>6216.5293503768153</v>
      </c>
      <c r="H99" s="11">
        <f t="shared" si="12"/>
        <v>762604.54437088443</v>
      </c>
      <c r="I99">
        <f t="shared" si="13"/>
        <v>2019</v>
      </c>
    </row>
    <row r="100" spans="1:9" x14ac:dyDescent="0.2">
      <c r="A100">
        <f t="shared" si="7"/>
        <v>83</v>
      </c>
      <c r="B100" s="14">
        <f t="shared" si="8"/>
        <v>43466</v>
      </c>
      <c r="C100" s="10">
        <f t="shared" si="9"/>
        <v>762604.54437088443</v>
      </c>
      <c r="D100" s="10">
        <f t="shared" si="10"/>
        <v>3674.5142024738648</v>
      </c>
      <c r="E100" s="17">
        <f>LOOKUP($I100,BDR!$B$6:$B$66,BDR!$C$6:$C$66)</f>
        <v>0.04</v>
      </c>
      <c r="F100" s="11">
        <f>+SUM(D100:D$258)*$E100/12</f>
        <v>2542.01514790295</v>
      </c>
      <c r="G100" s="11">
        <f t="shared" si="11"/>
        <v>6216.5293503768153</v>
      </c>
      <c r="H100" s="11">
        <f t="shared" si="12"/>
        <v>758930.03016841051</v>
      </c>
      <c r="I100">
        <f t="shared" si="13"/>
        <v>2019</v>
      </c>
    </row>
    <row r="101" spans="1:9" x14ac:dyDescent="0.2">
      <c r="A101">
        <f t="shared" si="7"/>
        <v>84</v>
      </c>
      <c r="B101" s="14">
        <f t="shared" si="8"/>
        <v>43497</v>
      </c>
      <c r="C101" s="10">
        <f t="shared" si="9"/>
        <v>758930.03016841051</v>
      </c>
      <c r="D101" s="10">
        <f t="shared" si="10"/>
        <v>3686.7625831487785</v>
      </c>
      <c r="E101" s="17">
        <f>LOOKUP($I101,BDR!$B$6:$B$66,BDR!$C$6:$C$66)</f>
        <v>0.04</v>
      </c>
      <c r="F101" s="11">
        <f>+SUM(D101:D$258)*$E101/12</f>
        <v>2529.7667672280372</v>
      </c>
      <c r="G101" s="11">
        <f t="shared" si="11"/>
        <v>6216.5293503768153</v>
      </c>
      <c r="H101" s="11">
        <f t="shared" si="12"/>
        <v>755243.26758526172</v>
      </c>
      <c r="I101">
        <f t="shared" si="13"/>
        <v>2019</v>
      </c>
    </row>
    <row r="102" spans="1:9" x14ac:dyDescent="0.2">
      <c r="A102">
        <f t="shared" si="7"/>
        <v>85</v>
      </c>
      <c r="B102" s="14">
        <f t="shared" si="8"/>
        <v>43525</v>
      </c>
      <c r="C102" s="10">
        <f t="shared" si="9"/>
        <v>755243.26758526172</v>
      </c>
      <c r="D102" s="10">
        <f t="shared" si="10"/>
        <v>3699.0517917592742</v>
      </c>
      <c r="E102" s="17">
        <f>LOOKUP($I102,BDR!$B$6:$B$66,BDR!$C$6:$C$66)</f>
        <v>0.04</v>
      </c>
      <c r="F102" s="11">
        <f>+SUM(D102:D$258)*$E102/12</f>
        <v>2517.4775586175406</v>
      </c>
      <c r="G102" s="11">
        <f t="shared" si="11"/>
        <v>6216.5293503768153</v>
      </c>
      <c r="H102" s="11">
        <f t="shared" si="12"/>
        <v>751544.2157935024</v>
      </c>
      <c r="I102">
        <f t="shared" si="13"/>
        <v>2019</v>
      </c>
    </row>
    <row r="103" spans="1:9" x14ac:dyDescent="0.2">
      <c r="A103">
        <f t="shared" si="7"/>
        <v>86</v>
      </c>
      <c r="B103" s="14">
        <f t="shared" si="8"/>
        <v>43556</v>
      </c>
      <c r="C103" s="10">
        <f t="shared" si="9"/>
        <v>751544.2157935024</v>
      </c>
      <c r="D103" s="10">
        <f t="shared" si="10"/>
        <v>3711.3819643984721</v>
      </c>
      <c r="E103" s="17">
        <f>LOOKUP($I103,BDR!$B$6:$B$66,BDR!$C$6:$C$66)</f>
        <v>0.04</v>
      </c>
      <c r="F103" s="11">
        <f>+SUM(D103:D$258)*$E103/12</f>
        <v>2505.1473859783432</v>
      </c>
      <c r="G103" s="11">
        <f t="shared" si="11"/>
        <v>6216.5293503768153</v>
      </c>
      <c r="H103" s="11">
        <f t="shared" si="12"/>
        <v>747832.83382910397</v>
      </c>
      <c r="I103">
        <f t="shared" si="13"/>
        <v>2019</v>
      </c>
    </row>
    <row r="104" spans="1:9" x14ac:dyDescent="0.2">
      <c r="A104">
        <f t="shared" si="7"/>
        <v>87</v>
      </c>
      <c r="B104" s="14">
        <f t="shared" si="8"/>
        <v>43586</v>
      </c>
      <c r="C104" s="10">
        <f t="shared" si="9"/>
        <v>747832.83382910397</v>
      </c>
      <c r="D104" s="10">
        <f t="shared" si="10"/>
        <v>3723.7532376131326</v>
      </c>
      <c r="E104" s="17">
        <f>LOOKUP($I104,BDR!$B$6:$B$66,BDR!$C$6:$C$66)</f>
        <v>0.04</v>
      </c>
      <c r="F104" s="11">
        <f>+SUM(D104:D$258)*$E104/12</f>
        <v>2492.7761127636818</v>
      </c>
      <c r="G104" s="11">
        <f t="shared" si="11"/>
        <v>6216.5293503768144</v>
      </c>
      <c r="H104" s="11">
        <f t="shared" si="12"/>
        <v>744109.08059149084</v>
      </c>
      <c r="I104">
        <f t="shared" si="13"/>
        <v>2019</v>
      </c>
    </row>
    <row r="105" spans="1:9" x14ac:dyDescent="0.2">
      <c r="A105">
        <f t="shared" si="7"/>
        <v>88</v>
      </c>
      <c r="B105" s="14">
        <f t="shared" si="8"/>
        <v>43617</v>
      </c>
      <c r="C105" s="10">
        <f t="shared" si="9"/>
        <v>744109.08059149084</v>
      </c>
      <c r="D105" s="10">
        <f t="shared" si="10"/>
        <v>3736.1657484051775</v>
      </c>
      <c r="E105" s="17">
        <f>LOOKUP($I105,BDR!$B$6:$B$66,BDR!$C$6:$C$66)</f>
        <v>0.04</v>
      </c>
      <c r="F105" s="11">
        <f>+SUM(D105:D$258)*$E105/12</f>
        <v>2480.3636019716382</v>
      </c>
      <c r="G105" s="11">
        <f t="shared" si="11"/>
        <v>6216.5293503768153</v>
      </c>
      <c r="H105" s="11">
        <f t="shared" si="12"/>
        <v>740372.91484308569</v>
      </c>
      <c r="I105">
        <f t="shared" si="13"/>
        <v>2019</v>
      </c>
    </row>
    <row r="106" spans="1:9" x14ac:dyDescent="0.2">
      <c r="A106">
        <f t="shared" si="7"/>
        <v>89</v>
      </c>
      <c r="B106" s="14">
        <f t="shared" si="8"/>
        <v>43647</v>
      </c>
      <c r="C106" s="10">
        <f t="shared" si="9"/>
        <v>740372.91484308569</v>
      </c>
      <c r="D106" s="10">
        <f t="shared" si="10"/>
        <v>3748.6196342331941</v>
      </c>
      <c r="E106" s="17">
        <f>LOOKUP($I106,BDR!$B$6:$B$66,BDR!$C$6:$C$66)</f>
        <v>0.04</v>
      </c>
      <c r="F106" s="11">
        <f>+SUM(D106:D$258)*$E106/12</f>
        <v>2467.9097161436207</v>
      </c>
      <c r="G106" s="11">
        <f t="shared" si="11"/>
        <v>6216.5293503768153</v>
      </c>
      <c r="H106" s="11">
        <f t="shared" si="12"/>
        <v>736624.29520885251</v>
      </c>
      <c r="I106">
        <f t="shared" si="13"/>
        <v>2020</v>
      </c>
    </row>
    <row r="107" spans="1:9" x14ac:dyDescent="0.2">
      <c r="A107">
        <f t="shared" si="7"/>
        <v>90</v>
      </c>
      <c r="B107" s="14">
        <f t="shared" si="8"/>
        <v>43678</v>
      </c>
      <c r="C107" s="10">
        <f t="shared" si="9"/>
        <v>736624.29520885251</v>
      </c>
      <c r="D107" s="10">
        <f t="shared" si="10"/>
        <v>3761.1150330139722</v>
      </c>
      <c r="E107" s="17">
        <f>LOOKUP($I107,BDR!$B$6:$B$66,BDR!$C$6:$C$66)</f>
        <v>0.04</v>
      </c>
      <c r="F107" s="11">
        <f>+SUM(D107:D$258)*$E107/12</f>
        <v>2455.4143173628431</v>
      </c>
      <c r="G107" s="11">
        <f t="shared" si="11"/>
        <v>6216.5293503768153</v>
      </c>
      <c r="H107" s="11">
        <f t="shared" si="12"/>
        <v>732863.18017583853</v>
      </c>
      <c r="I107">
        <f t="shared" si="13"/>
        <v>2020</v>
      </c>
    </row>
    <row r="108" spans="1:9" x14ac:dyDescent="0.2">
      <c r="A108">
        <f t="shared" si="7"/>
        <v>91</v>
      </c>
      <c r="B108" s="14">
        <f t="shared" si="8"/>
        <v>43709</v>
      </c>
      <c r="C108" s="10">
        <f t="shared" si="9"/>
        <v>732863.18017583853</v>
      </c>
      <c r="D108" s="10">
        <f t="shared" si="10"/>
        <v>3773.6520831240186</v>
      </c>
      <c r="E108" s="17">
        <f>LOOKUP($I108,BDR!$B$6:$B$66,BDR!$C$6:$C$66)</f>
        <v>0.04</v>
      </c>
      <c r="F108" s="11">
        <f>+SUM(D108:D$258)*$E108/12</f>
        <v>2442.8772672527962</v>
      </c>
      <c r="G108" s="11">
        <f t="shared" si="11"/>
        <v>6216.5293503768153</v>
      </c>
      <c r="H108" s="11">
        <f t="shared" si="12"/>
        <v>729089.52809271449</v>
      </c>
      <c r="I108">
        <f t="shared" si="13"/>
        <v>2020</v>
      </c>
    </row>
    <row r="109" spans="1:9" x14ac:dyDescent="0.2">
      <c r="A109">
        <f t="shared" si="7"/>
        <v>92</v>
      </c>
      <c r="B109" s="14">
        <f t="shared" si="8"/>
        <v>43739</v>
      </c>
      <c r="C109" s="10">
        <f t="shared" si="9"/>
        <v>729089.52809271449</v>
      </c>
      <c r="D109" s="10">
        <f t="shared" si="10"/>
        <v>3786.2309234010982</v>
      </c>
      <c r="E109" s="17">
        <f>LOOKUP($I109,BDR!$B$6:$B$66,BDR!$C$6:$C$66)</f>
        <v>0.04</v>
      </c>
      <c r="F109" s="11">
        <f>+SUM(D109:D$258)*$E109/12</f>
        <v>2430.2984269757158</v>
      </c>
      <c r="G109" s="11">
        <f t="shared" si="11"/>
        <v>6216.5293503768135</v>
      </c>
      <c r="H109" s="11">
        <f t="shared" si="12"/>
        <v>725303.29716931342</v>
      </c>
      <c r="I109">
        <f t="shared" si="13"/>
        <v>2020</v>
      </c>
    </row>
    <row r="110" spans="1:9" x14ac:dyDescent="0.2">
      <c r="A110">
        <f t="shared" si="7"/>
        <v>93</v>
      </c>
      <c r="B110" s="14">
        <f t="shared" si="8"/>
        <v>43770</v>
      </c>
      <c r="C110" s="10">
        <f t="shared" si="9"/>
        <v>725303.29716931342</v>
      </c>
      <c r="D110" s="10">
        <f t="shared" si="10"/>
        <v>3798.8516931457689</v>
      </c>
      <c r="E110" s="17">
        <f>LOOKUP($I110,BDR!$B$6:$B$66,BDR!$C$6:$C$66)</f>
        <v>0.04</v>
      </c>
      <c r="F110" s="11">
        <f>+SUM(D110:D$258)*$E110/12</f>
        <v>2417.6776572310459</v>
      </c>
      <c r="G110" s="11">
        <f t="shared" si="11"/>
        <v>6216.5293503768153</v>
      </c>
      <c r="H110" s="11">
        <f t="shared" si="12"/>
        <v>721504.4454761676</v>
      </c>
      <c r="I110">
        <f t="shared" si="13"/>
        <v>2020</v>
      </c>
    </row>
    <row r="111" spans="1:9" x14ac:dyDescent="0.2">
      <c r="A111">
        <f t="shared" si="7"/>
        <v>94</v>
      </c>
      <c r="B111" s="14">
        <f t="shared" si="8"/>
        <v>43800</v>
      </c>
      <c r="C111" s="10">
        <f t="shared" si="9"/>
        <v>721504.4454761676</v>
      </c>
      <c r="D111" s="10">
        <f t="shared" si="10"/>
        <v>3811.5145321229211</v>
      </c>
      <c r="E111" s="17">
        <f>LOOKUP($I111,BDR!$B$6:$B$66,BDR!$C$6:$C$66)</f>
        <v>0.04</v>
      </c>
      <c r="F111" s="11">
        <f>+SUM(D111:D$258)*$E111/12</f>
        <v>2405.0148182538937</v>
      </c>
      <c r="G111" s="11">
        <f t="shared" si="11"/>
        <v>6216.5293503768153</v>
      </c>
      <c r="H111" s="11">
        <f t="shared" si="12"/>
        <v>717692.93094404473</v>
      </c>
      <c r="I111">
        <f t="shared" si="13"/>
        <v>2020</v>
      </c>
    </row>
    <row r="112" spans="1:9" x14ac:dyDescent="0.2">
      <c r="A112">
        <f t="shared" si="7"/>
        <v>95</v>
      </c>
      <c r="B112" s="14">
        <f t="shared" si="8"/>
        <v>43831</v>
      </c>
      <c r="C112" s="10">
        <f t="shared" si="9"/>
        <v>717692.93094404473</v>
      </c>
      <c r="D112" s="10">
        <f t="shared" si="10"/>
        <v>3824.219580563331</v>
      </c>
      <c r="E112" s="17">
        <f>LOOKUP($I112,BDR!$B$6:$B$66,BDR!$C$6:$C$66)</f>
        <v>0.04</v>
      </c>
      <c r="F112" s="11">
        <f>+SUM(D112:D$258)*$E112/12</f>
        <v>2392.3097698134839</v>
      </c>
      <c r="G112" s="11">
        <f t="shared" si="11"/>
        <v>6216.5293503768153</v>
      </c>
      <c r="H112" s="11">
        <f t="shared" si="12"/>
        <v>713868.71136348136</v>
      </c>
      <c r="I112">
        <f t="shared" si="13"/>
        <v>2020</v>
      </c>
    </row>
    <row r="113" spans="1:9" x14ac:dyDescent="0.2">
      <c r="A113">
        <f t="shared" si="7"/>
        <v>96</v>
      </c>
      <c r="B113" s="14">
        <f t="shared" si="8"/>
        <v>43862</v>
      </c>
      <c r="C113" s="10">
        <f t="shared" si="9"/>
        <v>713868.71136348136</v>
      </c>
      <c r="D113" s="10">
        <f t="shared" si="10"/>
        <v>3836.9669791652086</v>
      </c>
      <c r="E113" s="17">
        <f>LOOKUP($I113,BDR!$B$6:$B$66,BDR!$C$6:$C$66)</f>
        <v>0.04</v>
      </c>
      <c r="F113" s="11">
        <f>+SUM(D113:D$258)*$E113/12</f>
        <v>2379.5623712116062</v>
      </c>
      <c r="G113" s="11">
        <f t="shared" si="11"/>
        <v>6216.5293503768153</v>
      </c>
      <c r="H113" s="11">
        <f t="shared" si="12"/>
        <v>710031.74438431615</v>
      </c>
      <c r="I113">
        <f t="shared" si="13"/>
        <v>2020</v>
      </c>
    </row>
    <row r="114" spans="1:9" x14ac:dyDescent="0.2">
      <c r="A114">
        <f t="shared" si="7"/>
        <v>97</v>
      </c>
      <c r="B114" s="14">
        <f t="shared" si="8"/>
        <v>43891</v>
      </c>
      <c r="C114" s="10">
        <f t="shared" si="9"/>
        <v>710031.74438431615</v>
      </c>
      <c r="D114" s="10">
        <f t="shared" si="10"/>
        <v>3849.7568690957592</v>
      </c>
      <c r="E114" s="17">
        <f>LOOKUP($I114,BDR!$B$6:$B$66,BDR!$C$6:$C$66)</f>
        <v>0.04</v>
      </c>
      <c r="F114" s="11">
        <f>+SUM(D114:D$258)*$E114/12</f>
        <v>2366.7724812810552</v>
      </c>
      <c r="G114" s="11">
        <f t="shared" si="11"/>
        <v>6216.5293503768144</v>
      </c>
      <c r="H114" s="11">
        <f t="shared" si="12"/>
        <v>706181.98751522042</v>
      </c>
      <c r="I114">
        <f t="shared" si="13"/>
        <v>2020</v>
      </c>
    </row>
    <row r="115" spans="1:9" x14ac:dyDescent="0.2">
      <c r="A115">
        <f t="shared" si="7"/>
        <v>98</v>
      </c>
      <c r="B115" s="14">
        <f t="shared" si="8"/>
        <v>43922</v>
      </c>
      <c r="C115" s="10">
        <f t="shared" si="9"/>
        <v>706181.98751522042</v>
      </c>
      <c r="D115" s="10">
        <f t="shared" si="10"/>
        <v>3862.5893919927453</v>
      </c>
      <c r="E115" s="17">
        <f>LOOKUP($I115,BDR!$B$6:$B$66,BDR!$C$6:$C$66)</f>
        <v>0.04</v>
      </c>
      <c r="F115" s="11">
        <f>+SUM(D115:D$258)*$E115/12</f>
        <v>2353.9399583840695</v>
      </c>
      <c r="G115" s="11">
        <f t="shared" si="11"/>
        <v>6216.5293503768153</v>
      </c>
      <c r="H115" s="11">
        <f t="shared" si="12"/>
        <v>702319.39812322764</v>
      </c>
      <c r="I115">
        <f t="shared" si="13"/>
        <v>2020</v>
      </c>
    </row>
    <row r="116" spans="1:9" x14ac:dyDescent="0.2">
      <c r="A116">
        <f t="shared" si="7"/>
        <v>99</v>
      </c>
      <c r="B116" s="14">
        <f t="shared" si="8"/>
        <v>43952</v>
      </c>
      <c r="C116" s="10">
        <f t="shared" si="9"/>
        <v>702319.39812322764</v>
      </c>
      <c r="D116" s="10">
        <f t="shared" si="10"/>
        <v>3875.4646899660538</v>
      </c>
      <c r="E116" s="17">
        <f>LOOKUP($I116,BDR!$B$6:$B$66,BDR!$C$6:$C$66)</f>
        <v>0.04</v>
      </c>
      <c r="F116" s="11">
        <f>+SUM(D116:D$258)*$E116/12</f>
        <v>2341.0646604107601</v>
      </c>
      <c r="G116" s="11">
        <f t="shared" si="11"/>
        <v>6216.5293503768135</v>
      </c>
      <c r="H116" s="11">
        <f t="shared" si="12"/>
        <v>698443.93343326158</v>
      </c>
      <c r="I116">
        <f t="shared" si="13"/>
        <v>2020</v>
      </c>
    </row>
    <row r="117" spans="1:9" x14ac:dyDescent="0.2">
      <c r="A117">
        <f t="shared" si="7"/>
        <v>100</v>
      </c>
      <c r="B117" s="14">
        <f t="shared" si="8"/>
        <v>43983</v>
      </c>
      <c r="C117" s="10">
        <f t="shared" si="9"/>
        <v>698443.93343326158</v>
      </c>
      <c r="D117" s="10">
        <f t="shared" si="10"/>
        <v>3888.3829055992751</v>
      </c>
      <c r="E117" s="17">
        <f>LOOKUP($I117,BDR!$B$6:$B$66,BDR!$C$6:$C$66)</f>
        <v>0.04</v>
      </c>
      <c r="F117" s="11">
        <f>+SUM(D117:D$258)*$E117/12</f>
        <v>2328.1464447775397</v>
      </c>
      <c r="G117" s="11">
        <f t="shared" si="11"/>
        <v>6216.5293503768153</v>
      </c>
      <c r="H117" s="11">
        <f t="shared" si="12"/>
        <v>694555.55052766227</v>
      </c>
      <c r="I117">
        <f t="shared" si="13"/>
        <v>2020</v>
      </c>
    </row>
    <row r="118" spans="1:9" x14ac:dyDescent="0.2">
      <c r="A118">
        <f t="shared" si="7"/>
        <v>101</v>
      </c>
      <c r="B118" s="14">
        <f t="shared" si="8"/>
        <v>44013</v>
      </c>
      <c r="C118" s="10">
        <f t="shared" si="9"/>
        <v>694555.55052766227</v>
      </c>
      <c r="D118" s="10">
        <f t="shared" si="10"/>
        <v>3901.3441819512723</v>
      </c>
      <c r="E118" s="17">
        <f>LOOKUP($I118,BDR!$B$6:$B$66,BDR!$C$6:$C$66)</f>
        <v>0.04</v>
      </c>
      <c r="F118" s="11">
        <f>+SUM(D118:D$258)*$E118/12</f>
        <v>2315.1851684255425</v>
      </c>
      <c r="G118" s="11">
        <f t="shared" si="11"/>
        <v>6216.5293503768153</v>
      </c>
      <c r="H118" s="11">
        <f t="shared" si="12"/>
        <v>690654.20634571102</v>
      </c>
      <c r="I118">
        <f t="shared" si="13"/>
        <v>2021</v>
      </c>
    </row>
    <row r="119" spans="1:9" x14ac:dyDescent="0.2">
      <c r="A119">
        <f t="shared" si="7"/>
        <v>102</v>
      </c>
      <c r="B119" s="14">
        <f t="shared" si="8"/>
        <v>44044</v>
      </c>
      <c r="C119" s="10">
        <f t="shared" si="9"/>
        <v>690654.20634571102</v>
      </c>
      <c r="D119" s="10">
        <f t="shared" si="10"/>
        <v>3914.3486625577762</v>
      </c>
      <c r="E119" s="17">
        <f>LOOKUP($I119,BDR!$B$6:$B$66,BDR!$C$6:$C$66)</f>
        <v>0.04</v>
      </c>
      <c r="F119" s="11">
        <f>+SUM(D119:D$258)*$E119/12</f>
        <v>2302.1806878190387</v>
      </c>
      <c r="G119" s="11">
        <f t="shared" si="11"/>
        <v>6216.5293503768153</v>
      </c>
      <c r="H119" s="11">
        <f t="shared" si="12"/>
        <v>686739.85768315324</v>
      </c>
      <c r="I119">
        <f t="shared" si="13"/>
        <v>2021</v>
      </c>
    </row>
    <row r="120" spans="1:9" x14ac:dyDescent="0.2">
      <c r="A120">
        <f t="shared" si="7"/>
        <v>103</v>
      </c>
      <c r="B120" s="14">
        <f t="shared" si="8"/>
        <v>44075</v>
      </c>
      <c r="C120" s="10">
        <f t="shared" si="9"/>
        <v>686739.85768315324</v>
      </c>
      <c r="D120" s="10">
        <f t="shared" si="10"/>
        <v>3927.3964914329686</v>
      </c>
      <c r="E120" s="17">
        <f>LOOKUP($I120,BDR!$B$6:$B$66,BDR!$C$6:$C$66)</f>
        <v>0.04</v>
      </c>
      <c r="F120" s="11">
        <f>+SUM(D120:D$258)*$E120/12</f>
        <v>2289.1328589438463</v>
      </c>
      <c r="G120" s="11">
        <f t="shared" si="11"/>
        <v>6216.5293503768153</v>
      </c>
      <c r="H120" s="11">
        <f t="shared" si="12"/>
        <v>682812.46119172033</v>
      </c>
      <c r="I120">
        <f t="shared" si="13"/>
        <v>2021</v>
      </c>
    </row>
    <row r="121" spans="1:9" x14ac:dyDescent="0.2">
      <c r="A121">
        <f t="shared" si="7"/>
        <v>104</v>
      </c>
      <c r="B121" s="14">
        <f t="shared" si="8"/>
        <v>44105</v>
      </c>
      <c r="C121" s="10">
        <f t="shared" si="9"/>
        <v>682812.46119172033</v>
      </c>
      <c r="D121" s="10">
        <f t="shared" si="10"/>
        <v>3940.4878130710795</v>
      </c>
      <c r="E121" s="17">
        <f>LOOKUP($I121,BDR!$B$6:$B$66,BDR!$C$6:$C$66)</f>
        <v>0.04</v>
      </c>
      <c r="F121" s="11">
        <f>+SUM(D121:D$258)*$E121/12</f>
        <v>2276.0415373057367</v>
      </c>
      <c r="G121" s="11">
        <f t="shared" si="11"/>
        <v>6216.5293503768162</v>
      </c>
      <c r="H121" s="11">
        <f t="shared" si="12"/>
        <v>678871.97337864921</v>
      </c>
      <c r="I121">
        <f t="shared" si="13"/>
        <v>2021</v>
      </c>
    </row>
    <row r="122" spans="1:9" x14ac:dyDescent="0.2">
      <c r="A122">
        <f t="shared" si="7"/>
        <v>105</v>
      </c>
      <c r="B122" s="14">
        <f t="shared" si="8"/>
        <v>44136</v>
      </c>
      <c r="C122" s="10">
        <f t="shared" si="9"/>
        <v>678871.97337864921</v>
      </c>
      <c r="D122" s="10">
        <f t="shared" si="10"/>
        <v>3953.6227724479822</v>
      </c>
      <c r="E122" s="17">
        <f>LOOKUP($I122,BDR!$B$6:$B$66,BDR!$C$6:$C$66)</f>
        <v>0.04</v>
      </c>
      <c r="F122" s="11">
        <f>+SUM(D122:D$258)*$E122/12</f>
        <v>2262.906577928833</v>
      </c>
      <c r="G122" s="11">
        <f t="shared" si="11"/>
        <v>6216.5293503768153</v>
      </c>
      <c r="H122" s="11">
        <f t="shared" si="12"/>
        <v>674918.35060620122</v>
      </c>
      <c r="I122">
        <f t="shared" si="13"/>
        <v>2021</v>
      </c>
    </row>
    <row r="123" spans="1:9" x14ac:dyDescent="0.2">
      <c r="A123">
        <f t="shared" si="7"/>
        <v>106</v>
      </c>
      <c r="B123" s="14">
        <f t="shared" si="8"/>
        <v>44166</v>
      </c>
      <c r="C123" s="10">
        <f t="shared" si="9"/>
        <v>674918.35060620122</v>
      </c>
      <c r="D123" s="10">
        <f t="shared" si="10"/>
        <v>3966.8015150228089</v>
      </c>
      <c r="E123" s="17">
        <f>LOOKUP($I123,BDR!$B$6:$B$66,BDR!$C$6:$C$66)</f>
        <v>0.04</v>
      </c>
      <c r="F123" s="11">
        <f>+SUM(D123:D$258)*$E123/12</f>
        <v>2249.7278353540064</v>
      </c>
      <c r="G123" s="11">
        <f t="shared" si="11"/>
        <v>6216.5293503768153</v>
      </c>
      <c r="H123" s="11">
        <f t="shared" si="12"/>
        <v>670951.54909117846</v>
      </c>
      <c r="I123">
        <f t="shared" si="13"/>
        <v>2021</v>
      </c>
    </row>
    <row r="124" spans="1:9" x14ac:dyDescent="0.2">
      <c r="A124">
        <f t="shared" si="7"/>
        <v>107</v>
      </c>
      <c r="B124" s="14">
        <f t="shared" si="8"/>
        <v>44197</v>
      </c>
      <c r="C124" s="10">
        <f t="shared" si="9"/>
        <v>670951.54909117846</v>
      </c>
      <c r="D124" s="10">
        <f t="shared" si="10"/>
        <v>3980.0241867395516</v>
      </c>
      <c r="E124" s="17">
        <f>LOOKUP($I124,BDR!$B$6:$B$66,BDR!$C$6:$C$66)</f>
        <v>0.04</v>
      </c>
      <c r="F124" s="11">
        <f>+SUM(D124:D$258)*$E124/12</f>
        <v>2236.5051636372641</v>
      </c>
      <c r="G124" s="11">
        <f t="shared" si="11"/>
        <v>6216.5293503768153</v>
      </c>
      <c r="H124" s="11">
        <f t="shared" si="12"/>
        <v>666971.52490443888</v>
      </c>
      <c r="I124">
        <f t="shared" si="13"/>
        <v>2021</v>
      </c>
    </row>
    <row r="125" spans="1:9" x14ac:dyDescent="0.2">
      <c r="A125">
        <f t="shared" si="7"/>
        <v>108</v>
      </c>
      <c r="B125" s="14">
        <f t="shared" si="8"/>
        <v>44228</v>
      </c>
      <c r="C125" s="10">
        <f t="shared" si="9"/>
        <v>666971.52490443888</v>
      </c>
      <c r="D125" s="10">
        <f t="shared" si="10"/>
        <v>3993.2909340286838</v>
      </c>
      <c r="E125" s="17">
        <f>LOOKUP($I125,BDR!$B$6:$B$66,BDR!$C$6:$C$66)</f>
        <v>0.04</v>
      </c>
      <c r="F125" s="11">
        <f>+SUM(D125:D$258)*$E125/12</f>
        <v>2223.2384163481315</v>
      </c>
      <c r="G125" s="11">
        <f t="shared" si="11"/>
        <v>6216.5293503768153</v>
      </c>
      <c r="H125" s="11">
        <f t="shared" si="12"/>
        <v>662978.23397041019</v>
      </c>
      <c r="I125">
        <f t="shared" si="13"/>
        <v>2021</v>
      </c>
    </row>
    <row r="126" spans="1:9" x14ac:dyDescent="0.2">
      <c r="A126">
        <f t="shared" si="7"/>
        <v>109</v>
      </c>
      <c r="B126" s="14">
        <f t="shared" si="8"/>
        <v>44256</v>
      </c>
      <c r="C126" s="10">
        <f t="shared" si="9"/>
        <v>662978.23397041019</v>
      </c>
      <c r="D126" s="10">
        <f t="shared" si="10"/>
        <v>4006.6019038087793</v>
      </c>
      <c r="E126" s="17">
        <f>LOOKUP($I126,BDR!$B$6:$B$66,BDR!$C$6:$C$66)</f>
        <v>0.04</v>
      </c>
      <c r="F126" s="11">
        <f>+SUM(D126:D$258)*$E126/12</f>
        <v>2209.9274465680364</v>
      </c>
      <c r="G126" s="11">
        <f t="shared" si="11"/>
        <v>6216.5293503768153</v>
      </c>
      <c r="H126" s="11">
        <f t="shared" si="12"/>
        <v>658971.63206660142</v>
      </c>
      <c r="I126">
        <f t="shared" si="13"/>
        <v>2021</v>
      </c>
    </row>
    <row r="127" spans="1:9" x14ac:dyDescent="0.2">
      <c r="A127">
        <f t="shared" si="7"/>
        <v>110</v>
      </c>
      <c r="B127" s="14">
        <f t="shared" si="8"/>
        <v>44287</v>
      </c>
      <c r="C127" s="10">
        <f t="shared" si="9"/>
        <v>658971.63206660142</v>
      </c>
      <c r="D127" s="10">
        <f t="shared" si="10"/>
        <v>4019.9572434881425</v>
      </c>
      <c r="E127" s="17">
        <f>LOOKUP($I127,BDR!$B$6:$B$66,BDR!$C$6:$C$66)</f>
        <v>0.04</v>
      </c>
      <c r="F127" s="11">
        <f>+SUM(D127:D$258)*$E127/12</f>
        <v>2196.5721068886728</v>
      </c>
      <c r="G127" s="11">
        <f t="shared" si="11"/>
        <v>6216.5293503768153</v>
      </c>
      <c r="H127" s="11">
        <f t="shared" si="12"/>
        <v>654951.67482311325</v>
      </c>
      <c r="I127">
        <f t="shared" si="13"/>
        <v>2021</v>
      </c>
    </row>
    <row r="128" spans="1:9" x14ac:dyDescent="0.2">
      <c r="A128">
        <f t="shared" si="7"/>
        <v>111</v>
      </c>
      <c r="B128" s="14">
        <f t="shared" si="8"/>
        <v>44317</v>
      </c>
      <c r="C128" s="10">
        <f t="shared" si="9"/>
        <v>654951.67482311325</v>
      </c>
      <c r="D128" s="10">
        <f t="shared" si="10"/>
        <v>4033.3571009664356</v>
      </c>
      <c r="E128" s="17">
        <f>LOOKUP($I128,BDR!$B$6:$B$66,BDR!$C$6:$C$66)</f>
        <v>0.04</v>
      </c>
      <c r="F128" s="11">
        <f>+SUM(D128:D$258)*$E128/12</f>
        <v>2183.1722494103792</v>
      </c>
      <c r="G128" s="11">
        <f t="shared" si="11"/>
        <v>6216.5293503768153</v>
      </c>
      <c r="H128" s="11">
        <f t="shared" si="12"/>
        <v>650918.31772214686</v>
      </c>
      <c r="I128">
        <f t="shared" si="13"/>
        <v>2021</v>
      </c>
    </row>
    <row r="129" spans="1:9" x14ac:dyDescent="0.2">
      <c r="A129">
        <f t="shared" si="7"/>
        <v>112</v>
      </c>
      <c r="B129" s="14">
        <f t="shared" si="8"/>
        <v>44348</v>
      </c>
      <c r="C129" s="10">
        <f t="shared" si="9"/>
        <v>650918.31772214686</v>
      </c>
      <c r="D129" s="10">
        <f t="shared" si="10"/>
        <v>4046.8016246363245</v>
      </c>
      <c r="E129" s="17">
        <f>LOOKUP($I129,BDR!$B$6:$B$66,BDR!$C$6:$C$66)</f>
        <v>0.04</v>
      </c>
      <c r="F129" s="11">
        <f>+SUM(D129:D$258)*$E129/12</f>
        <v>2169.7277257404912</v>
      </c>
      <c r="G129" s="11">
        <f t="shared" si="11"/>
        <v>6216.5293503768153</v>
      </c>
      <c r="H129" s="11">
        <f t="shared" si="12"/>
        <v>646871.51609751058</v>
      </c>
      <c r="I129">
        <f t="shared" si="13"/>
        <v>2021</v>
      </c>
    </row>
    <row r="130" spans="1:9" x14ac:dyDescent="0.2">
      <c r="A130">
        <f t="shared" si="7"/>
        <v>113</v>
      </c>
      <c r="B130" s="14">
        <f t="shared" si="8"/>
        <v>44378</v>
      </c>
      <c r="C130" s="10">
        <f t="shared" si="9"/>
        <v>646871.51609751058</v>
      </c>
      <c r="D130" s="10">
        <f t="shared" si="10"/>
        <v>4060.2909633851118</v>
      </c>
      <c r="E130" s="17">
        <f>LOOKUP($I130,BDR!$B$6:$B$66,BDR!$C$6:$C$66)</f>
        <v>0.04</v>
      </c>
      <c r="F130" s="11">
        <f>+SUM(D130:D$258)*$E130/12</f>
        <v>2156.238386991703</v>
      </c>
      <c r="G130" s="11">
        <f t="shared" si="11"/>
        <v>6216.5293503768153</v>
      </c>
      <c r="H130" s="11">
        <f t="shared" si="12"/>
        <v>642811.22513412545</v>
      </c>
      <c r="I130">
        <f t="shared" si="13"/>
        <v>2022</v>
      </c>
    </row>
    <row r="131" spans="1:9" x14ac:dyDescent="0.2">
      <c r="A131">
        <f t="shared" si="7"/>
        <v>114</v>
      </c>
      <c r="B131" s="14">
        <f t="shared" si="8"/>
        <v>44409</v>
      </c>
      <c r="C131" s="10">
        <f t="shared" si="9"/>
        <v>642811.22513412545</v>
      </c>
      <c r="D131" s="10">
        <f t="shared" si="10"/>
        <v>4073.8252665963942</v>
      </c>
      <c r="E131" s="17">
        <f>LOOKUP($I131,BDR!$B$6:$B$66,BDR!$C$6:$C$66)</f>
        <v>0.04</v>
      </c>
      <c r="F131" s="11">
        <f>+SUM(D131:D$258)*$E131/12</f>
        <v>2142.7040837804198</v>
      </c>
      <c r="G131" s="11">
        <f t="shared" si="11"/>
        <v>6216.5293503768135</v>
      </c>
      <c r="H131" s="11">
        <f t="shared" si="12"/>
        <v>638737.39986752905</v>
      </c>
      <c r="I131">
        <f t="shared" si="13"/>
        <v>2022</v>
      </c>
    </row>
    <row r="132" spans="1:9" x14ac:dyDescent="0.2">
      <c r="A132">
        <f t="shared" si="7"/>
        <v>115</v>
      </c>
      <c r="B132" s="14">
        <f t="shared" si="8"/>
        <v>44440</v>
      </c>
      <c r="C132" s="10">
        <f t="shared" si="9"/>
        <v>638737.39986752905</v>
      </c>
      <c r="D132" s="10">
        <f t="shared" si="10"/>
        <v>4087.404684151717</v>
      </c>
      <c r="E132" s="17">
        <f>LOOKUP($I132,BDR!$B$6:$B$66,BDR!$C$6:$C$66)</f>
        <v>0.04</v>
      </c>
      <c r="F132" s="11">
        <f>+SUM(D132:D$258)*$E132/12</f>
        <v>2129.1246662250983</v>
      </c>
      <c r="G132" s="11">
        <f t="shared" si="11"/>
        <v>6216.5293503768153</v>
      </c>
      <c r="H132" s="11">
        <f t="shared" si="12"/>
        <v>634649.99518337729</v>
      </c>
      <c r="I132">
        <f t="shared" si="13"/>
        <v>2022</v>
      </c>
    </row>
    <row r="133" spans="1:9" x14ac:dyDescent="0.2">
      <c r="A133">
        <f t="shared" si="7"/>
        <v>116</v>
      </c>
      <c r="B133" s="14">
        <f t="shared" si="8"/>
        <v>44470</v>
      </c>
      <c r="C133" s="10">
        <f t="shared" si="9"/>
        <v>634649.99518337729</v>
      </c>
      <c r="D133" s="10">
        <f t="shared" si="10"/>
        <v>4101.0293664322217</v>
      </c>
      <c r="E133" s="17">
        <f>LOOKUP($I133,BDR!$B$6:$B$66,BDR!$C$6:$C$66)</f>
        <v>0.04</v>
      </c>
      <c r="F133" s="11">
        <f>+SUM(D133:D$258)*$E133/12</f>
        <v>2115.4999839445927</v>
      </c>
      <c r="G133" s="11">
        <f t="shared" si="11"/>
        <v>6216.5293503768144</v>
      </c>
      <c r="H133" s="11">
        <f t="shared" si="12"/>
        <v>630548.96581694507</v>
      </c>
      <c r="I133">
        <f t="shared" si="13"/>
        <v>2022</v>
      </c>
    </row>
    <row r="134" spans="1:9" x14ac:dyDescent="0.2">
      <c r="A134">
        <f t="shared" si="7"/>
        <v>117</v>
      </c>
      <c r="B134" s="14">
        <f t="shared" si="8"/>
        <v>44501</v>
      </c>
      <c r="C134" s="10">
        <f t="shared" si="9"/>
        <v>630548.96581694507</v>
      </c>
      <c r="D134" s="10">
        <f t="shared" si="10"/>
        <v>4114.6994643203298</v>
      </c>
      <c r="E134" s="17">
        <f>LOOKUP($I134,BDR!$B$6:$B$66,BDR!$C$6:$C$66)</f>
        <v>0.04</v>
      </c>
      <c r="F134" s="11">
        <f>+SUM(D134:D$258)*$E134/12</f>
        <v>2101.8298860564842</v>
      </c>
      <c r="G134" s="11">
        <f t="shared" si="11"/>
        <v>6216.5293503768135</v>
      </c>
      <c r="H134" s="11">
        <f t="shared" si="12"/>
        <v>626434.26635262475</v>
      </c>
      <c r="I134">
        <f t="shared" si="13"/>
        <v>2022</v>
      </c>
    </row>
    <row r="135" spans="1:9" x14ac:dyDescent="0.2">
      <c r="A135">
        <f t="shared" si="7"/>
        <v>118</v>
      </c>
      <c r="B135" s="14">
        <f t="shared" si="8"/>
        <v>44531</v>
      </c>
      <c r="C135" s="10">
        <f t="shared" si="9"/>
        <v>626434.26635262475</v>
      </c>
      <c r="D135" s="10">
        <f t="shared" si="10"/>
        <v>4128.4151292013967</v>
      </c>
      <c r="E135" s="17">
        <f>LOOKUP($I135,BDR!$B$6:$B$66,BDR!$C$6:$C$66)</f>
        <v>0.04</v>
      </c>
      <c r="F135" s="11">
        <f>+SUM(D135:D$258)*$E135/12</f>
        <v>2088.1142211754172</v>
      </c>
      <c r="G135" s="11">
        <f t="shared" si="11"/>
        <v>6216.5293503768135</v>
      </c>
      <c r="H135" s="11">
        <f t="shared" si="12"/>
        <v>622305.85122342338</v>
      </c>
      <c r="I135">
        <f t="shared" si="13"/>
        <v>2022</v>
      </c>
    </row>
    <row r="136" spans="1:9" x14ac:dyDescent="0.2">
      <c r="A136">
        <f t="shared" si="7"/>
        <v>119</v>
      </c>
      <c r="B136" s="14">
        <f t="shared" si="8"/>
        <v>44562</v>
      </c>
      <c r="C136" s="10">
        <f t="shared" si="9"/>
        <v>622305.85122342338</v>
      </c>
      <c r="D136" s="10">
        <f t="shared" si="10"/>
        <v>4142.1765129654023</v>
      </c>
      <c r="E136" s="17">
        <f>LOOKUP($I136,BDR!$B$6:$B$66,BDR!$C$6:$C$66)</f>
        <v>0.04</v>
      </c>
      <c r="F136" s="11">
        <f>+SUM(D136:D$258)*$E136/12</f>
        <v>2074.3528374114121</v>
      </c>
      <c r="G136" s="11">
        <f t="shared" si="11"/>
        <v>6216.5293503768144</v>
      </c>
      <c r="H136" s="11">
        <f t="shared" si="12"/>
        <v>618163.67471045803</v>
      </c>
      <c r="I136">
        <f t="shared" si="13"/>
        <v>2022</v>
      </c>
    </row>
    <row r="137" spans="1:9" x14ac:dyDescent="0.2">
      <c r="A137">
        <f t="shared" si="7"/>
        <v>120</v>
      </c>
      <c r="B137" s="14">
        <f t="shared" si="8"/>
        <v>44593</v>
      </c>
      <c r="C137" s="10">
        <f t="shared" si="9"/>
        <v>618163.67471045803</v>
      </c>
      <c r="D137" s="10">
        <f t="shared" si="10"/>
        <v>4155.9837680086202</v>
      </c>
      <c r="E137" s="17">
        <f>LOOKUP($I137,BDR!$B$6:$B$66,BDR!$C$6:$C$66)</f>
        <v>0.04</v>
      </c>
      <c r="F137" s="11">
        <f>+SUM(D137:D$258)*$E137/12</f>
        <v>2060.5455823681937</v>
      </c>
      <c r="G137" s="11">
        <f t="shared" si="11"/>
        <v>6216.5293503768135</v>
      </c>
      <c r="H137" s="11">
        <f t="shared" si="12"/>
        <v>614007.69094244938</v>
      </c>
      <c r="I137">
        <f t="shared" si="13"/>
        <v>2022</v>
      </c>
    </row>
    <row r="138" spans="1:9" x14ac:dyDescent="0.2">
      <c r="A138">
        <f t="shared" si="7"/>
        <v>121</v>
      </c>
      <c r="B138" s="14">
        <f t="shared" si="8"/>
        <v>44621</v>
      </c>
      <c r="C138" s="10">
        <f t="shared" si="9"/>
        <v>614007.69094244938</v>
      </c>
      <c r="D138" s="10">
        <f t="shared" si="10"/>
        <v>4169.8370472353154</v>
      </c>
      <c r="E138" s="17">
        <f>LOOKUP($I138,BDR!$B$6:$B$66,BDR!$C$6:$C$66)</f>
        <v>0.04</v>
      </c>
      <c r="F138" s="11">
        <f>+SUM(D138:D$258)*$E138/12</f>
        <v>2046.6923031414983</v>
      </c>
      <c r="G138" s="11">
        <f t="shared" si="11"/>
        <v>6216.5293503768135</v>
      </c>
      <c r="H138" s="11">
        <f t="shared" si="12"/>
        <v>609837.85389521404</v>
      </c>
      <c r="I138">
        <f t="shared" si="13"/>
        <v>2022</v>
      </c>
    </row>
    <row r="139" spans="1:9" x14ac:dyDescent="0.2">
      <c r="A139">
        <f t="shared" si="7"/>
        <v>122</v>
      </c>
      <c r="B139" s="14">
        <f t="shared" si="8"/>
        <v>44652</v>
      </c>
      <c r="C139" s="10">
        <f t="shared" si="9"/>
        <v>609837.85389521404</v>
      </c>
      <c r="D139" s="10">
        <f t="shared" si="10"/>
        <v>4183.7365040594332</v>
      </c>
      <c r="E139" s="17">
        <f>LOOKUP($I139,BDR!$B$6:$B$66,BDR!$C$6:$C$66)</f>
        <v>0.04</v>
      </c>
      <c r="F139" s="11">
        <f>+SUM(D139:D$258)*$E139/12</f>
        <v>2032.7928463173805</v>
      </c>
      <c r="G139" s="11">
        <f t="shared" si="11"/>
        <v>6216.5293503768135</v>
      </c>
      <c r="H139" s="11">
        <f t="shared" si="12"/>
        <v>605654.11739115464</v>
      </c>
      <c r="I139">
        <f t="shared" si="13"/>
        <v>2022</v>
      </c>
    </row>
    <row r="140" spans="1:9" x14ac:dyDescent="0.2">
      <c r="A140">
        <f t="shared" si="7"/>
        <v>123</v>
      </c>
      <c r="B140" s="14">
        <f t="shared" si="8"/>
        <v>44682</v>
      </c>
      <c r="C140" s="10">
        <f t="shared" si="9"/>
        <v>605654.11739115464</v>
      </c>
      <c r="D140" s="10">
        <f t="shared" si="10"/>
        <v>4197.6822924062981</v>
      </c>
      <c r="E140" s="17">
        <f>LOOKUP($I140,BDR!$B$6:$B$66,BDR!$C$6:$C$66)</f>
        <v>0.04</v>
      </c>
      <c r="F140" s="11">
        <f>+SUM(D140:D$258)*$E140/12</f>
        <v>2018.8470579705163</v>
      </c>
      <c r="G140" s="11">
        <f t="shared" si="11"/>
        <v>6216.5293503768144</v>
      </c>
      <c r="H140" s="11">
        <f t="shared" si="12"/>
        <v>601456.4350987483</v>
      </c>
      <c r="I140">
        <f t="shared" si="13"/>
        <v>2022</v>
      </c>
    </row>
    <row r="141" spans="1:9" x14ac:dyDescent="0.2">
      <c r="A141">
        <f t="shared" si="7"/>
        <v>124</v>
      </c>
      <c r="B141" s="14">
        <f t="shared" si="8"/>
        <v>44713</v>
      </c>
      <c r="C141" s="10">
        <f t="shared" si="9"/>
        <v>601456.4350987483</v>
      </c>
      <c r="D141" s="10">
        <f t="shared" si="10"/>
        <v>4211.6745667143196</v>
      </c>
      <c r="E141" s="17">
        <f>LOOKUP($I141,BDR!$B$6:$B$66,BDR!$C$6:$C$66)</f>
        <v>0.04</v>
      </c>
      <c r="F141" s="11">
        <f>+SUM(D141:D$258)*$E141/12</f>
        <v>2004.8547836624948</v>
      </c>
      <c r="G141" s="11">
        <f t="shared" si="11"/>
        <v>6216.5293503768144</v>
      </c>
      <c r="H141" s="11">
        <f t="shared" si="12"/>
        <v>597244.76053203398</v>
      </c>
      <c r="I141">
        <f t="shared" si="13"/>
        <v>2022</v>
      </c>
    </row>
    <row r="142" spans="1:9" x14ac:dyDescent="0.2">
      <c r="A142">
        <f t="shared" si="7"/>
        <v>125</v>
      </c>
      <c r="B142" s="14">
        <f t="shared" si="8"/>
        <v>44743</v>
      </c>
      <c r="C142" s="10">
        <f t="shared" si="9"/>
        <v>597244.76053203398</v>
      </c>
      <c r="D142" s="10">
        <f t="shared" si="10"/>
        <v>4225.7134819367002</v>
      </c>
      <c r="E142" s="17">
        <f>LOOKUP($I142,BDR!$B$6:$B$66,BDR!$C$6:$C$66)</f>
        <v>0.04</v>
      </c>
      <c r="F142" s="11">
        <f>+SUM(D142:D$258)*$E142/12</f>
        <v>1990.8158684401135</v>
      </c>
      <c r="G142" s="11">
        <f t="shared" si="11"/>
        <v>6216.5293503768135</v>
      </c>
      <c r="H142" s="11">
        <f t="shared" si="12"/>
        <v>593019.04705009726</v>
      </c>
      <c r="I142">
        <f t="shared" si="13"/>
        <v>2023</v>
      </c>
    </row>
    <row r="143" spans="1:9" x14ac:dyDescent="0.2">
      <c r="A143">
        <f t="shared" si="7"/>
        <v>126</v>
      </c>
      <c r="B143" s="14">
        <f t="shared" si="8"/>
        <v>44774</v>
      </c>
      <c r="C143" s="10">
        <f t="shared" si="9"/>
        <v>593019.04705009726</v>
      </c>
      <c r="D143" s="10">
        <f t="shared" si="10"/>
        <v>4239.7991935431555</v>
      </c>
      <c r="E143" s="17">
        <f>LOOKUP($I143,BDR!$B$6:$B$66,BDR!$C$6:$C$66)</f>
        <v>0.04</v>
      </c>
      <c r="F143" s="11">
        <f>+SUM(D143:D$258)*$E143/12</f>
        <v>1976.7301568336582</v>
      </c>
      <c r="G143" s="11">
        <f t="shared" si="11"/>
        <v>6216.5293503768135</v>
      </c>
      <c r="H143" s="11">
        <f t="shared" si="12"/>
        <v>588779.24785655411</v>
      </c>
      <c r="I143">
        <f t="shared" si="13"/>
        <v>2023</v>
      </c>
    </row>
    <row r="144" spans="1:9" x14ac:dyDescent="0.2">
      <c r="A144">
        <f t="shared" si="7"/>
        <v>127</v>
      </c>
      <c r="B144" s="14">
        <f t="shared" si="8"/>
        <v>44805</v>
      </c>
      <c r="C144" s="10">
        <f t="shared" si="9"/>
        <v>588779.24785655411</v>
      </c>
      <c r="D144" s="10">
        <f t="shared" si="10"/>
        <v>4253.931857521633</v>
      </c>
      <c r="E144" s="17">
        <f>LOOKUP($I144,BDR!$B$6:$B$66,BDR!$C$6:$C$66)</f>
        <v>0.04</v>
      </c>
      <c r="F144" s="11">
        <f>+SUM(D144:D$258)*$E144/12</f>
        <v>1962.5974928551811</v>
      </c>
      <c r="G144" s="11">
        <f t="shared" si="11"/>
        <v>6216.5293503768144</v>
      </c>
      <c r="H144" s="11">
        <f t="shared" si="12"/>
        <v>584525.31599903246</v>
      </c>
      <c r="I144">
        <f t="shared" si="13"/>
        <v>2023</v>
      </c>
    </row>
    <row r="145" spans="1:9" x14ac:dyDescent="0.2">
      <c r="A145">
        <f t="shared" si="7"/>
        <v>128</v>
      </c>
      <c r="B145" s="14">
        <f t="shared" si="8"/>
        <v>44835</v>
      </c>
      <c r="C145" s="10">
        <f t="shared" si="9"/>
        <v>584525.31599903246</v>
      </c>
      <c r="D145" s="10">
        <f t="shared" si="10"/>
        <v>4268.1116303800382</v>
      </c>
      <c r="E145" s="17">
        <f>LOOKUP($I145,BDR!$B$6:$B$66,BDR!$C$6:$C$66)</f>
        <v>0.04</v>
      </c>
      <c r="F145" s="11">
        <f>+SUM(D145:D$258)*$E145/12</f>
        <v>1948.4177199967755</v>
      </c>
      <c r="G145" s="11">
        <f t="shared" si="11"/>
        <v>6216.5293503768135</v>
      </c>
      <c r="H145" s="11">
        <f t="shared" si="12"/>
        <v>580257.20436865243</v>
      </c>
      <c r="I145">
        <f t="shared" si="13"/>
        <v>2023</v>
      </c>
    </row>
    <row r="146" spans="1:9" x14ac:dyDescent="0.2">
      <c r="A146">
        <f t="shared" si="7"/>
        <v>129</v>
      </c>
      <c r="B146" s="14">
        <f t="shared" si="8"/>
        <v>44866</v>
      </c>
      <c r="C146" s="10">
        <f t="shared" si="9"/>
        <v>580257.20436865243</v>
      </c>
      <c r="D146" s="10">
        <f t="shared" si="10"/>
        <v>4282.3386691479718</v>
      </c>
      <c r="E146" s="17">
        <f>LOOKUP($I146,BDR!$B$6:$B$66,BDR!$C$6:$C$66)</f>
        <v>0.04</v>
      </c>
      <c r="F146" s="11">
        <f>+SUM(D146:D$258)*$E146/12</f>
        <v>1934.1906812288419</v>
      </c>
      <c r="G146" s="11">
        <f t="shared" si="11"/>
        <v>6216.5293503768135</v>
      </c>
      <c r="H146" s="11">
        <f t="shared" si="12"/>
        <v>575974.8656995045</v>
      </c>
      <c r="I146">
        <f t="shared" si="13"/>
        <v>2023</v>
      </c>
    </row>
    <row r="147" spans="1:9" x14ac:dyDescent="0.2">
      <c r="A147">
        <f t="shared" si="7"/>
        <v>130</v>
      </c>
      <c r="B147" s="14">
        <f t="shared" si="8"/>
        <v>44896</v>
      </c>
      <c r="C147" s="10">
        <f t="shared" si="9"/>
        <v>575974.8656995045</v>
      </c>
      <c r="D147" s="10">
        <f t="shared" si="10"/>
        <v>4296.6131313784654</v>
      </c>
      <c r="E147" s="17">
        <f>LOOKUP($I147,BDR!$B$6:$B$66,BDR!$C$6:$C$66)</f>
        <v>0.04</v>
      </c>
      <c r="F147" s="11">
        <f>+SUM(D147:D$258)*$E147/12</f>
        <v>1919.9162189983488</v>
      </c>
      <c r="G147" s="11">
        <f t="shared" si="11"/>
        <v>6216.5293503768144</v>
      </c>
      <c r="H147" s="11">
        <f t="shared" si="12"/>
        <v>571678.25256812607</v>
      </c>
      <c r="I147">
        <f t="shared" si="13"/>
        <v>2023</v>
      </c>
    </row>
    <row r="148" spans="1:9" x14ac:dyDescent="0.2">
      <c r="A148">
        <f t="shared" ref="A148:A195" si="14">+A147+1</f>
        <v>131</v>
      </c>
      <c r="B148" s="14">
        <f t="shared" ref="B148:B195" si="15">+DATE(YEAR(B147),MONTH(B147)+1,1)</f>
        <v>44927</v>
      </c>
      <c r="C148" s="10">
        <f t="shared" ref="C148:C195" si="16">+C147-D147</f>
        <v>571678.25256812607</v>
      </c>
      <c r="D148" s="10">
        <f t="shared" ref="D148:D211" si="17">-PPMT($E148/12,1,$C$12-$A148+1,$C148)</f>
        <v>4310.935175149727</v>
      </c>
      <c r="E148" s="17">
        <f>LOOKUP($I148,BDR!$B$6:$B$66,BDR!$C$6:$C$66)</f>
        <v>0.04</v>
      </c>
      <c r="F148" s="11">
        <f>+SUM(D148:D$258)*$E148/12</f>
        <v>1905.5941752270874</v>
      </c>
      <c r="G148" s="11">
        <f t="shared" ref="G148:G195" si="18">F148+D148</f>
        <v>6216.5293503768144</v>
      </c>
      <c r="H148" s="11">
        <f t="shared" ref="H148:H195" si="19">C148-D148</f>
        <v>567367.31739297637</v>
      </c>
      <c r="I148">
        <f t="shared" ref="I148:I257" si="20">+YEAR($B148)+IF(MONTH($B148)&gt;6,1,0)</f>
        <v>2023</v>
      </c>
    </row>
    <row r="149" spans="1:9" x14ac:dyDescent="0.2">
      <c r="A149">
        <f t="shared" si="14"/>
        <v>132</v>
      </c>
      <c r="B149" s="14">
        <f t="shared" si="15"/>
        <v>44958</v>
      </c>
      <c r="C149" s="10">
        <f t="shared" si="16"/>
        <v>567367.31739297637</v>
      </c>
      <c r="D149" s="10">
        <f t="shared" si="17"/>
        <v>4325.3049590668934</v>
      </c>
      <c r="E149" s="17">
        <f>LOOKUP($I149,BDR!$B$6:$B$66,BDR!$C$6:$C$66)</f>
        <v>0.04</v>
      </c>
      <c r="F149" s="11">
        <f>+SUM(D149:D$258)*$E149/12</f>
        <v>1891.2243913099217</v>
      </c>
      <c r="G149" s="11">
        <f t="shared" si="18"/>
        <v>6216.5293503768153</v>
      </c>
      <c r="H149" s="11">
        <f t="shared" si="19"/>
        <v>563042.01243390946</v>
      </c>
      <c r="I149">
        <f t="shared" si="20"/>
        <v>2023</v>
      </c>
    </row>
    <row r="150" spans="1:9" x14ac:dyDescent="0.2">
      <c r="A150">
        <f t="shared" si="14"/>
        <v>133</v>
      </c>
      <c r="B150" s="14">
        <f t="shared" si="15"/>
        <v>44986</v>
      </c>
      <c r="C150" s="10">
        <f t="shared" si="16"/>
        <v>563042.01243390946</v>
      </c>
      <c r="D150" s="10">
        <f t="shared" si="17"/>
        <v>4339.7226422637832</v>
      </c>
      <c r="E150" s="17">
        <f>LOOKUP($I150,BDR!$B$6:$B$66,BDR!$C$6:$C$66)</f>
        <v>0.04</v>
      </c>
      <c r="F150" s="11">
        <f>+SUM(D150:D$258)*$E150/12</f>
        <v>1876.8067081130321</v>
      </c>
      <c r="G150" s="11">
        <f t="shared" si="18"/>
        <v>6216.5293503768153</v>
      </c>
      <c r="H150" s="11">
        <f t="shared" si="19"/>
        <v>558702.28979164572</v>
      </c>
      <c r="I150">
        <f t="shared" si="20"/>
        <v>2023</v>
      </c>
    </row>
    <row r="151" spans="1:9" x14ac:dyDescent="0.2">
      <c r="A151">
        <f t="shared" si="14"/>
        <v>134</v>
      </c>
      <c r="B151" s="14">
        <f t="shared" si="15"/>
        <v>45017</v>
      </c>
      <c r="C151" s="10">
        <f t="shared" si="16"/>
        <v>558702.28979164572</v>
      </c>
      <c r="D151" s="10">
        <f t="shared" si="17"/>
        <v>4354.1883844046624</v>
      </c>
      <c r="E151" s="17">
        <f>LOOKUP($I151,BDR!$B$6:$B$66,BDR!$C$6:$C$66)</f>
        <v>0.04</v>
      </c>
      <c r="F151" s="11">
        <f>+SUM(D151:D$258)*$E151/12</f>
        <v>1862.3409659721526</v>
      </c>
      <c r="G151" s="11">
        <f t="shared" si="18"/>
        <v>6216.5293503768153</v>
      </c>
      <c r="H151" s="11">
        <f t="shared" si="19"/>
        <v>554348.10140724108</v>
      </c>
      <c r="I151">
        <f t="shared" si="20"/>
        <v>2023</v>
      </c>
    </row>
    <row r="152" spans="1:9" x14ac:dyDescent="0.2">
      <c r="A152">
        <f t="shared" si="14"/>
        <v>135</v>
      </c>
      <c r="B152" s="14">
        <f t="shared" si="15"/>
        <v>45047</v>
      </c>
      <c r="C152" s="10">
        <f t="shared" si="16"/>
        <v>554348.10140724108</v>
      </c>
      <c r="D152" s="10">
        <f t="shared" si="17"/>
        <v>4368.7023456860115</v>
      </c>
      <c r="E152" s="17">
        <f>LOOKUP($I152,BDR!$B$6:$B$66,BDR!$C$6:$C$66)</f>
        <v>0.04</v>
      </c>
      <c r="F152" s="11">
        <f>+SUM(D152:D$258)*$E152/12</f>
        <v>1847.8270046908037</v>
      </c>
      <c r="G152" s="11">
        <f t="shared" si="18"/>
        <v>6216.5293503768153</v>
      </c>
      <c r="H152" s="11">
        <f t="shared" si="19"/>
        <v>549979.39906155504</v>
      </c>
      <c r="I152">
        <f t="shared" si="20"/>
        <v>2023</v>
      </c>
    </row>
    <row r="153" spans="1:9" x14ac:dyDescent="0.2">
      <c r="A153">
        <f t="shared" si="14"/>
        <v>136</v>
      </c>
      <c r="B153" s="14">
        <f t="shared" si="15"/>
        <v>45078</v>
      </c>
      <c r="C153" s="10">
        <f t="shared" si="16"/>
        <v>549979.39906155504</v>
      </c>
      <c r="D153" s="10">
        <f t="shared" si="17"/>
        <v>4383.2646868382972</v>
      </c>
      <c r="E153" s="17">
        <f>LOOKUP($I153,BDR!$B$6:$B$66,BDR!$C$6:$C$66)</f>
        <v>0.04</v>
      </c>
      <c r="F153" s="11">
        <f>+SUM(D153:D$258)*$E153/12</f>
        <v>1833.264663538517</v>
      </c>
      <c r="G153" s="11">
        <f t="shared" si="18"/>
        <v>6216.5293503768144</v>
      </c>
      <c r="H153" s="11">
        <f t="shared" si="19"/>
        <v>545596.13437471678</v>
      </c>
      <c r="I153">
        <f t="shared" si="20"/>
        <v>2023</v>
      </c>
    </row>
    <row r="154" spans="1:9" x14ac:dyDescent="0.2">
      <c r="A154">
        <f t="shared" si="14"/>
        <v>137</v>
      </c>
      <c r="B154" s="14">
        <f t="shared" si="15"/>
        <v>45108</v>
      </c>
      <c r="C154" s="10">
        <f t="shared" si="16"/>
        <v>545596.13437471678</v>
      </c>
      <c r="D154" s="10">
        <f t="shared" si="17"/>
        <v>4397.8755691277584</v>
      </c>
      <c r="E154" s="17">
        <f>LOOKUP($I154,BDR!$B$6:$B$66,BDR!$C$6:$C$66)</f>
        <v>0.04</v>
      </c>
      <c r="F154" s="11">
        <f>+SUM(D154:D$258)*$E154/12</f>
        <v>1818.653781249056</v>
      </c>
      <c r="G154" s="11">
        <f t="shared" si="18"/>
        <v>6216.5293503768144</v>
      </c>
      <c r="H154" s="11">
        <f t="shared" si="19"/>
        <v>541198.25880558905</v>
      </c>
      <c r="I154">
        <f t="shared" si="20"/>
        <v>2024</v>
      </c>
    </row>
    <row r="155" spans="1:9" x14ac:dyDescent="0.2">
      <c r="A155">
        <f t="shared" si="14"/>
        <v>138</v>
      </c>
      <c r="B155" s="14">
        <f t="shared" si="15"/>
        <v>45139</v>
      </c>
      <c r="C155" s="10">
        <f t="shared" si="16"/>
        <v>541198.25880558905</v>
      </c>
      <c r="D155" s="10">
        <f t="shared" si="17"/>
        <v>4412.5351543581855</v>
      </c>
      <c r="E155" s="17">
        <f>LOOKUP($I155,BDR!$B$6:$B$66,BDR!$C$6:$C$66)</f>
        <v>0.04</v>
      </c>
      <c r="F155" s="11">
        <f>+SUM(D155:D$258)*$E155/12</f>
        <v>1803.9941960186304</v>
      </c>
      <c r="G155" s="11">
        <f t="shared" si="18"/>
        <v>6216.5293503768162</v>
      </c>
      <c r="H155" s="11">
        <f t="shared" si="19"/>
        <v>536785.72365123092</v>
      </c>
      <c r="I155">
        <f t="shared" si="20"/>
        <v>2024</v>
      </c>
    </row>
    <row r="156" spans="1:9" x14ac:dyDescent="0.2">
      <c r="A156">
        <f t="shared" si="14"/>
        <v>139</v>
      </c>
      <c r="B156" s="14">
        <f t="shared" si="15"/>
        <v>45170</v>
      </c>
      <c r="C156" s="10">
        <f t="shared" si="16"/>
        <v>536785.72365123092</v>
      </c>
      <c r="D156" s="10">
        <f t="shared" si="17"/>
        <v>4427.2436048727131</v>
      </c>
      <c r="E156" s="17">
        <f>LOOKUP($I156,BDR!$B$6:$B$66,BDR!$C$6:$C$66)</f>
        <v>0.04</v>
      </c>
      <c r="F156" s="11">
        <f>+SUM(D156:D$258)*$E156/12</f>
        <v>1789.285745504103</v>
      </c>
      <c r="G156" s="11">
        <f t="shared" si="18"/>
        <v>6216.5293503768162</v>
      </c>
      <c r="H156" s="11">
        <f t="shared" si="19"/>
        <v>532358.48004635819</v>
      </c>
      <c r="I156">
        <f t="shared" si="20"/>
        <v>2024</v>
      </c>
    </row>
    <row r="157" spans="1:9" x14ac:dyDescent="0.2">
      <c r="A157">
        <f t="shared" si="14"/>
        <v>140</v>
      </c>
      <c r="B157" s="14">
        <f t="shared" si="15"/>
        <v>45200</v>
      </c>
      <c r="C157" s="10">
        <f t="shared" si="16"/>
        <v>532358.48004635819</v>
      </c>
      <c r="D157" s="10">
        <f t="shared" si="17"/>
        <v>4442.0010835556222</v>
      </c>
      <c r="E157" s="17">
        <f>LOOKUP($I157,BDR!$B$6:$B$66,BDR!$C$6:$C$66)</f>
        <v>0.04</v>
      </c>
      <c r="F157" s="11">
        <f>+SUM(D157:D$258)*$E157/12</f>
        <v>1774.5282668211939</v>
      </c>
      <c r="G157" s="11">
        <f t="shared" si="18"/>
        <v>6216.5293503768162</v>
      </c>
      <c r="H157" s="11">
        <f t="shared" si="19"/>
        <v>527916.47896280256</v>
      </c>
      <c r="I157">
        <f t="shared" si="20"/>
        <v>2024</v>
      </c>
    </row>
    <row r="158" spans="1:9" x14ac:dyDescent="0.2">
      <c r="A158">
        <f t="shared" si="14"/>
        <v>141</v>
      </c>
      <c r="B158" s="14">
        <f t="shared" si="15"/>
        <v>45231</v>
      </c>
      <c r="C158" s="10">
        <f t="shared" si="16"/>
        <v>527916.47896280256</v>
      </c>
      <c r="D158" s="10">
        <f t="shared" si="17"/>
        <v>4456.8077538341404</v>
      </c>
      <c r="E158" s="17">
        <f>LOOKUP($I158,BDR!$B$6:$B$66,BDR!$C$6:$C$66)</f>
        <v>0.04</v>
      </c>
      <c r="F158" s="11">
        <f>+SUM(D158:D$258)*$E158/12</f>
        <v>1759.7215965426751</v>
      </c>
      <c r="G158" s="11">
        <f t="shared" si="18"/>
        <v>6216.5293503768153</v>
      </c>
      <c r="H158" s="11">
        <f t="shared" si="19"/>
        <v>523459.67120896844</v>
      </c>
      <c r="I158">
        <f t="shared" si="20"/>
        <v>2024</v>
      </c>
    </row>
    <row r="159" spans="1:9" x14ac:dyDescent="0.2">
      <c r="A159">
        <f t="shared" si="14"/>
        <v>142</v>
      </c>
      <c r="B159" s="14">
        <f t="shared" si="15"/>
        <v>45261</v>
      </c>
      <c r="C159" s="10">
        <f t="shared" si="16"/>
        <v>523459.67120896844</v>
      </c>
      <c r="D159" s="10">
        <f t="shared" si="17"/>
        <v>4471.6637796802543</v>
      </c>
      <c r="E159" s="17">
        <f>LOOKUP($I159,BDR!$B$6:$B$66,BDR!$C$6:$C$66)</f>
        <v>0.04</v>
      </c>
      <c r="F159" s="11">
        <f>+SUM(D159:D$258)*$E159/12</f>
        <v>1744.8655706965612</v>
      </c>
      <c r="G159" s="11">
        <f t="shared" si="18"/>
        <v>6216.5293503768153</v>
      </c>
      <c r="H159" s="11">
        <f t="shared" si="19"/>
        <v>518988.00742928818</v>
      </c>
      <c r="I159">
        <f t="shared" si="20"/>
        <v>2024</v>
      </c>
    </row>
    <row r="160" spans="1:9" x14ac:dyDescent="0.2">
      <c r="A160">
        <f t="shared" si="14"/>
        <v>143</v>
      </c>
      <c r="B160" s="14">
        <f t="shared" si="15"/>
        <v>45292</v>
      </c>
      <c r="C160" s="10">
        <f t="shared" si="16"/>
        <v>518988.00742928818</v>
      </c>
      <c r="D160" s="10">
        <f t="shared" si="17"/>
        <v>4486.5693256125223</v>
      </c>
      <c r="E160" s="17">
        <f>LOOKUP($I160,BDR!$B$6:$B$66,BDR!$C$6:$C$66)</f>
        <v>0.04</v>
      </c>
      <c r="F160" s="11">
        <f>+SUM(D160:D$258)*$E160/12</f>
        <v>1729.9600247642938</v>
      </c>
      <c r="G160" s="11">
        <f t="shared" si="18"/>
        <v>6216.5293503768162</v>
      </c>
      <c r="H160" s="11">
        <f t="shared" si="19"/>
        <v>514501.43810367567</v>
      </c>
      <c r="I160">
        <f t="shared" si="20"/>
        <v>2024</v>
      </c>
    </row>
    <row r="161" spans="1:9" x14ac:dyDescent="0.2">
      <c r="A161">
        <f t="shared" si="14"/>
        <v>144</v>
      </c>
      <c r="B161" s="14">
        <f t="shared" si="15"/>
        <v>45323</v>
      </c>
      <c r="C161" s="10">
        <f t="shared" si="16"/>
        <v>514501.43810367567</v>
      </c>
      <c r="D161" s="10">
        <f t="shared" si="17"/>
        <v>4501.5245566978974</v>
      </c>
      <c r="E161" s="17">
        <f>LOOKUP($I161,BDR!$B$6:$B$66,BDR!$C$6:$C$66)</f>
        <v>0.04</v>
      </c>
      <c r="F161" s="11">
        <f>+SUM(D161:D$258)*$E161/12</f>
        <v>1715.0047936789188</v>
      </c>
      <c r="G161" s="11">
        <f t="shared" si="18"/>
        <v>6216.5293503768162</v>
      </c>
      <c r="H161" s="11">
        <f t="shared" si="19"/>
        <v>509999.9135469778</v>
      </c>
      <c r="I161">
        <f t="shared" si="20"/>
        <v>2024</v>
      </c>
    </row>
    <row r="162" spans="1:9" x14ac:dyDescent="0.2">
      <c r="A162">
        <f t="shared" si="14"/>
        <v>145</v>
      </c>
      <c r="B162" s="14">
        <f t="shared" si="15"/>
        <v>45352</v>
      </c>
      <c r="C162" s="10">
        <f t="shared" si="16"/>
        <v>509999.9135469778</v>
      </c>
      <c r="D162" s="10">
        <f t="shared" si="17"/>
        <v>4516.5296385535567</v>
      </c>
      <c r="E162" s="17">
        <f>LOOKUP($I162,BDR!$B$6:$B$66,BDR!$C$6:$C$66)</f>
        <v>0.04</v>
      </c>
      <c r="F162" s="11">
        <f>+SUM(D162:D$258)*$E162/12</f>
        <v>1699.9997118232588</v>
      </c>
      <c r="G162" s="11">
        <f t="shared" si="18"/>
        <v>6216.5293503768153</v>
      </c>
      <c r="H162" s="11">
        <f t="shared" si="19"/>
        <v>505483.38390842424</v>
      </c>
      <c r="I162">
        <f t="shared" si="20"/>
        <v>2024</v>
      </c>
    </row>
    <row r="163" spans="1:9" x14ac:dyDescent="0.2">
      <c r="A163">
        <f t="shared" si="14"/>
        <v>146</v>
      </c>
      <c r="B163" s="14">
        <f t="shared" si="15"/>
        <v>45383</v>
      </c>
      <c r="C163" s="10">
        <f t="shared" si="16"/>
        <v>505483.38390842424</v>
      </c>
      <c r="D163" s="10">
        <f t="shared" si="17"/>
        <v>4531.584737348735</v>
      </c>
      <c r="E163" s="17">
        <f>LOOKUP($I163,BDR!$B$6:$B$66,BDR!$C$6:$C$66)</f>
        <v>0.04</v>
      </c>
      <c r="F163" s="11">
        <f>+SUM(D163:D$258)*$E163/12</f>
        <v>1684.9446130280805</v>
      </c>
      <c r="G163" s="11">
        <f t="shared" si="18"/>
        <v>6216.5293503768153</v>
      </c>
      <c r="H163" s="11">
        <f t="shared" si="19"/>
        <v>500951.79917107552</v>
      </c>
      <c r="I163">
        <f t="shared" si="20"/>
        <v>2024</v>
      </c>
    </row>
    <row r="164" spans="1:9" x14ac:dyDescent="0.2">
      <c r="A164">
        <f t="shared" si="14"/>
        <v>147</v>
      </c>
      <c r="B164" s="14">
        <f t="shared" si="15"/>
        <v>45413</v>
      </c>
      <c r="C164" s="10">
        <f t="shared" si="16"/>
        <v>500951.79917107552</v>
      </c>
      <c r="D164" s="10">
        <f t="shared" si="17"/>
        <v>4546.6900198065641</v>
      </c>
      <c r="E164" s="17">
        <f>LOOKUP($I164,BDR!$B$6:$B$66,BDR!$C$6:$C$66)</f>
        <v>0.04</v>
      </c>
      <c r="F164" s="11">
        <f>+SUM(D164:D$258)*$E164/12</f>
        <v>1669.8393305702514</v>
      </c>
      <c r="G164" s="11">
        <f t="shared" si="18"/>
        <v>6216.5293503768153</v>
      </c>
      <c r="H164" s="11">
        <f t="shared" si="19"/>
        <v>496405.10915126896</v>
      </c>
      <c r="I164">
        <f t="shared" si="20"/>
        <v>2024</v>
      </c>
    </row>
    <row r="165" spans="1:9" x14ac:dyDescent="0.2">
      <c r="A165">
        <f t="shared" si="14"/>
        <v>148</v>
      </c>
      <c r="B165" s="14">
        <f t="shared" si="15"/>
        <v>45444</v>
      </c>
      <c r="C165" s="10">
        <f t="shared" si="16"/>
        <v>496405.10915126896</v>
      </c>
      <c r="D165" s="10">
        <f t="shared" si="17"/>
        <v>4561.8456532059199</v>
      </c>
      <c r="E165" s="17">
        <f>LOOKUP($I165,BDR!$B$6:$B$66,BDR!$C$6:$C$66)</f>
        <v>0.04</v>
      </c>
      <c r="F165" s="11">
        <f>+SUM(D165:D$258)*$E165/12</f>
        <v>1654.6836971708963</v>
      </c>
      <c r="G165" s="11">
        <f t="shared" si="18"/>
        <v>6216.5293503768162</v>
      </c>
      <c r="H165" s="11">
        <f t="shared" si="19"/>
        <v>491843.26349806302</v>
      </c>
      <c r="I165">
        <f t="shared" si="20"/>
        <v>2024</v>
      </c>
    </row>
    <row r="166" spans="1:9" x14ac:dyDescent="0.2">
      <c r="A166">
        <f t="shared" si="14"/>
        <v>149</v>
      </c>
      <c r="B166" s="14">
        <f t="shared" si="15"/>
        <v>45474</v>
      </c>
      <c r="C166" s="10">
        <f t="shared" si="16"/>
        <v>491843.26349806302</v>
      </c>
      <c r="D166" s="10">
        <f t="shared" si="17"/>
        <v>4577.0518053832729</v>
      </c>
      <c r="E166" s="17">
        <f>LOOKUP($I166,BDR!$B$6:$B$66,BDR!$C$6:$C$66)</f>
        <v>0.04</v>
      </c>
      <c r="F166" s="11">
        <f>+SUM(D166:D$258)*$E166/12</f>
        <v>1639.477544993543</v>
      </c>
      <c r="G166" s="11">
        <f t="shared" si="18"/>
        <v>6216.5293503768162</v>
      </c>
      <c r="H166" s="11">
        <f t="shared" si="19"/>
        <v>487266.21169267973</v>
      </c>
      <c r="I166">
        <f t="shared" si="20"/>
        <v>2025</v>
      </c>
    </row>
    <row r="167" spans="1:9" x14ac:dyDescent="0.2">
      <c r="A167">
        <f t="shared" si="14"/>
        <v>150</v>
      </c>
      <c r="B167" s="14">
        <f t="shared" si="15"/>
        <v>45505</v>
      </c>
      <c r="C167" s="10">
        <f t="shared" si="16"/>
        <v>487266.21169267973</v>
      </c>
      <c r="D167" s="10">
        <f t="shared" si="17"/>
        <v>4592.3086447345504</v>
      </c>
      <c r="E167" s="17">
        <f>LOOKUP($I167,BDR!$B$6:$B$66,BDR!$C$6:$C$66)</f>
        <v>0.04</v>
      </c>
      <c r="F167" s="11">
        <f>+SUM(D167:D$258)*$E167/12</f>
        <v>1624.2207056422656</v>
      </c>
      <c r="G167" s="11">
        <f t="shared" si="18"/>
        <v>6216.5293503768162</v>
      </c>
      <c r="H167" s="11">
        <f t="shared" si="19"/>
        <v>482673.90304794518</v>
      </c>
      <c r="I167">
        <f t="shared" si="20"/>
        <v>2025</v>
      </c>
    </row>
    <row r="168" spans="1:9" x14ac:dyDescent="0.2">
      <c r="A168">
        <f t="shared" si="14"/>
        <v>151</v>
      </c>
      <c r="B168" s="14">
        <f t="shared" si="15"/>
        <v>45536</v>
      </c>
      <c r="C168" s="10">
        <f t="shared" si="16"/>
        <v>482673.90304794518</v>
      </c>
      <c r="D168" s="10">
        <f t="shared" si="17"/>
        <v>4607.6163402169987</v>
      </c>
      <c r="E168" s="17">
        <f>LOOKUP($I168,BDR!$B$6:$B$66,BDR!$C$6:$C$66)</f>
        <v>0.04</v>
      </c>
      <c r="F168" s="11">
        <f>+SUM(D168:D$258)*$E168/12</f>
        <v>1608.9130101598168</v>
      </c>
      <c r="G168" s="11">
        <f t="shared" si="18"/>
        <v>6216.5293503768153</v>
      </c>
      <c r="H168" s="11">
        <f t="shared" si="19"/>
        <v>478066.28670772817</v>
      </c>
      <c r="I168">
        <f t="shared" si="20"/>
        <v>2025</v>
      </c>
    </row>
    <row r="169" spans="1:9" x14ac:dyDescent="0.2">
      <c r="A169">
        <f t="shared" si="14"/>
        <v>152</v>
      </c>
      <c r="B169" s="14">
        <f t="shared" si="15"/>
        <v>45566</v>
      </c>
      <c r="C169" s="10">
        <f t="shared" si="16"/>
        <v>478066.28670772817</v>
      </c>
      <c r="D169" s="10">
        <f t="shared" si="17"/>
        <v>4622.975061351056</v>
      </c>
      <c r="E169" s="17">
        <f>LOOKUP($I169,BDR!$B$6:$B$66,BDR!$C$6:$C$66)</f>
        <v>0.04</v>
      </c>
      <c r="F169" s="11">
        <f>+SUM(D169:D$258)*$E169/12</f>
        <v>1593.5542890257605</v>
      </c>
      <c r="G169" s="11">
        <f t="shared" si="18"/>
        <v>6216.5293503768162</v>
      </c>
      <c r="H169" s="11">
        <f t="shared" si="19"/>
        <v>473443.31164637709</v>
      </c>
      <c r="I169">
        <f t="shared" si="20"/>
        <v>2025</v>
      </c>
    </row>
    <row r="170" spans="1:9" x14ac:dyDescent="0.2">
      <c r="A170">
        <f t="shared" si="14"/>
        <v>153</v>
      </c>
      <c r="B170" s="14">
        <f t="shared" si="15"/>
        <v>45597</v>
      </c>
      <c r="C170" s="10">
        <f t="shared" si="16"/>
        <v>473443.31164637709</v>
      </c>
      <c r="D170" s="10">
        <f t="shared" si="17"/>
        <v>4638.3849782222251</v>
      </c>
      <c r="E170" s="17">
        <f>LOOKUP($I170,BDR!$B$6:$B$66,BDR!$C$6:$C$66)</f>
        <v>0.04</v>
      </c>
      <c r="F170" s="11">
        <f>+SUM(D170:D$258)*$E170/12</f>
        <v>1578.1443721545902</v>
      </c>
      <c r="G170" s="11">
        <f t="shared" si="18"/>
        <v>6216.5293503768153</v>
      </c>
      <c r="H170" s="11">
        <f t="shared" si="19"/>
        <v>468804.92666815483</v>
      </c>
      <c r="I170">
        <f t="shared" si="20"/>
        <v>2025</v>
      </c>
    </row>
    <row r="171" spans="1:9" x14ac:dyDescent="0.2">
      <c r="A171">
        <f t="shared" si="14"/>
        <v>154</v>
      </c>
      <c r="B171" s="14">
        <f t="shared" si="15"/>
        <v>45627</v>
      </c>
      <c r="C171" s="10">
        <f t="shared" si="16"/>
        <v>468804.92666815483</v>
      </c>
      <c r="D171" s="10">
        <f t="shared" si="17"/>
        <v>4653.8462614829659</v>
      </c>
      <c r="E171" s="17">
        <f>LOOKUP($I171,BDR!$B$6:$B$66,BDR!$C$6:$C$66)</f>
        <v>0.04</v>
      </c>
      <c r="F171" s="11">
        <f>+SUM(D171:D$258)*$E171/12</f>
        <v>1562.6830888938493</v>
      </c>
      <c r="G171" s="11">
        <f t="shared" si="18"/>
        <v>6216.5293503768153</v>
      </c>
      <c r="H171" s="11">
        <f t="shared" si="19"/>
        <v>464151.08040667186</v>
      </c>
      <c r="I171">
        <f t="shared" si="20"/>
        <v>2025</v>
      </c>
    </row>
    <row r="172" spans="1:9" x14ac:dyDescent="0.2">
      <c r="A172">
        <f t="shared" si="14"/>
        <v>155</v>
      </c>
      <c r="B172" s="14">
        <f t="shared" si="15"/>
        <v>45658</v>
      </c>
      <c r="C172" s="10">
        <f t="shared" si="16"/>
        <v>464151.08040667186</v>
      </c>
      <c r="D172" s="10">
        <f t="shared" si="17"/>
        <v>4669.3590823545755</v>
      </c>
      <c r="E172" s="17">
        <f>LOOKUP($I172,BDR!$B$6:$B$66,BDR!$C$6:$C$66)</f>
        <v>0.04</v>
      </c>
      <c r="F172" s="11">
        <f>+SUM(D172:D$258)*$E172/12</f>
        <v>1547.1702680222395</v>
      </c>
      <c r="G172" s="11">
        <f t="shared" si="18"/>
        <v>6216.5293503768153</v>
      </c>
      <c r="H172" s="11">
        <f t="shared" si="19"/>
        <v>459481.72132431727</v>
      </c>
      <c r="I172">
        <f t="shared" si="20"/>
        <v>2025</v>
      </c>
    </row>
    <row r="173" spans="1:9" x14ac:dyDescent="0.2">
      <c r="A173">
        <f t="shared" si="14"/>
        <v>156</v>
      </c>
      <c r="B173" s="14">
        <f t="shared" si="15"/>
        <v>45689</v>
      </c>
      <c r="C173" s="10">
        <f t="shared" si="16"/>
        <v>459481.72132431727</v>
      </c>
      <c r="D173" s="10">
        <f t="shared" si="17"/>
        <v>4684.9236126290889</v>
      </c>
      <c r="E173" s="17">
        <f>LOOKUP($I173,BDR!$B$6:$B$66,BDR!$C$6:$C$66)</f>
        <v>0.04</v>
      </c>
      <c r="F173" s="11">
        <f>+SUM(D173:D$258)*$E173/12</f>
        <v>1531.6057377477239</v>
      </c>
      <c r="G173" s="11">
        <f t="shared" si="18"/>
        <v>6216.5293503768125</v>
      </c>
      <c r="H173" s="11">
        <f t="shared" si="19"/>
        <v>454796.79771168821</v>
      </c>
      <c r="I173">
        <f t="shared" si="20"/>
        <v>2025</v>
      </c>
    </row>
    <row r="174" spans="1:9" x14ac:dyDescent="0.2">
      <c r="A174">
        <f t="shared" si="14"/>
        <v>157</v>
      </c>
      <c r="B174" s="14">
        <f t="shared" si="15"/>
        <v>45717</v>
      </c>
      <c r="C174" s="10">
        <f t="shared" si="16"/>
        <v>454796.79771168821</v>
      </c>
      <c r="D174" s="10">
        <f t="shared" si="17"/>
        <v>4700.5400246711879</v>
      </c>
      <c r="E174" s="17">
        <f>LOOKUP($I174,BDR!$B$6:$B$66,BDR!$C$6:$C$66)</f>
        <v>0.04</v>
      </c>
      <c r="F174" s="11">
        <f>+SUM(D174:D$258)*$E174/12</f>
        <v>1515.9893257056272</v>
      </c>
      <c r="G174" s="11">
        <f t="shared" si="18"/>
        <v>6216.5293503768153</v>
      </c>
      <c r="H174" s="11">
        <f t="shared" si="19"/>
        <v>450096.25768701703</v>
      </c>
      <c r="I174">
        <f t="shared" si="20"/>
        <v>2025</v>
      </c>
    </row>
    <row r="175" spans="1:9" x14ac:dyDescent="0.2">
      <c r="A175">
        <f t="shared" si="14"/>
        <v>158</v>
      </c>
      <c r="B175" s="14">
        <f t="shared" si="15"/>
        <v>45748</v>
      </c>
      <c r="C175" s="10">
        <f t="shared" si="16"/>
        <v>450096.25768701703</v>
      </c>
      <c r="D175" s="10">
        <f t="shared" si="17"/>
        <v>4716.2084914200914</v>
      </c>
      <c r="E175" s="17">
        <f>LOOKUP($I175,BDR!$B$6:$B$66,BDR!$C$6:$C$66)</f>
        <v>0.04</v>
      </c>
      <c r="F175" s="11">
        <f>+SUM(D175:D$258)*$E175/12</f>
        <v>1500.3208589567232</v>
      </c>
      <c r="G175" s="11">
        <f t="shared" si="18"/>
        <v>6216.5293503768144</v>
      </c>
      <c r="H175" s="11">
        <f t="shared" si="19"/>
        <v>445380.04919559695</v>
      </c>
      <c r="I175">
        <f t="shared" si="20"/>
        <v>2025</v>
      </c>
    </row>
    <row r="176" spans="1:9" x14ac:dyDescent="0.2">
      <c r="A176">
        <f t="shared" si="14"/>
        <v>159</v>
      </c>
      <c r="B176" s="14">
        <f t="shared" si="15"/>
        <v>45778</v>
      </c>
      <c r="C176" s="10">
        <f t="shared" si="16"/>
        <v>445380.04919559695</v>
      </c>
      <c r="D176" s="10">
        <f t="shared" si="17"/>
        <v>4731.9291863914923</v>
      </c>
      <c r="E176" s="17">
        <f>LOOKUP($I176,BDR!$B$6:$B$66,BDR!$C$6:$C$66)</f>
        <v>0.04</v>
      </c>
      <c r="F176" s="11">
        <f>+SUM(D176:D$258)*$E176/12</f>
        <v>1484.600163985323</v>
      </c>
      <c r="G176" s="11">
        <f t="shared" si="18"/>
        <v>6216.5293503768153</v>
      </c>
      <c r="H176" s="11">
        <f t="shared" si="19"/>
        <v>440648.12000920548</v>
      </c>
      <c r="I176">
        <f t="shared" si="20"/>
        <v>2025</v>
      </c>
    </row>
    <row r="177" spans="1:9" x14ac:dyDescent="0.2">
      <c r="A177">
        <f t="shared" si="14"/>
        <v>160</v>
      </c>
      <c r="B177" s="14">
        <f t="shared" si="15"/>
        <v>45809</v>
      </c>
      <c r="C177" s="10">
        <f t="shared" si="16"/>
        <v>440648.12000920548</v>
      </c>
      <c r="D177" s="10">
        <f t="shared" si="17"/>
        <v>4747.702283679464</v>
      </c>
      <c r="E177" s="17">
        <f>LOOKUP($I177,BDR!$B$6:$B$66,BDR!$C$6:$C$66)</f>
        <v>0.04</v>
      </c>
      <c r="F177" s="11">
        <f>+SUM(D177:D$258)*$E177/12</f>
        <v>1468.8270666973515</v>
      </c>
      <c r="G177" s="11">
        <f t="shared" si="18"/>
        <v>6216.5293503768153</v>
      </c>
      <c r="H177" s="11">
        <f t="shared" si="19"/>
        <v>435900.41772552603</v>
      </c>
      <c r="I177">
        <f t="shared" si="20"/>
        <v>2025</v>
      </c>
    </row>
    <row r="178" spans="1:9" x14ac:dyDescent="0.2">
      <c r="A178">
        <f t="shared" si="14"/>
        <v>161</v>
      </c>
      <c r="B178" s="14">
        <f t="shared" si="15"/>
        <v>45839</v>
      </c>
      <c r="C178" s="10">
        <f t="shared" si="16"/>
        <v>435900.41772552603</v>
      </c>
      <c r="D178" s="10">
        <f t="shared" si="17"/>
        <v>4763.5279579583967</v>
      </c>
      <c r="E178" s="17">
        <f>LOOKUP($I178,BDR!$B$6:$B$66,BDR!$C$6:$C$66)</f>
        <v>0.04</v>
      </c>
      <c r="F178" s="11">
        <f>+SUM(D178:D$258)*$E178/12</f>
        <v>1453.0013924184198</v>
      </c>
      <c r="G178" s="11">
        <f t="shared" si="18"/>
        <v>6216.5293503768162</v>
      </c>
      <c r="H178" s="11">
        <f t="shared" si="19"/>
        <v>431136.88976756763</v>
      </c>
      <c r="I178">
        <f t="shared" si="20"/>
        <v>2026</v>
      </c>
    </row>
    <row r="179" spans="1:9" x14ac:dyDescent="0.2">
      <c r="A179">
        <f t="shared" si="14"/>
        <v>162</v>
      </c>
      <c r="B179" s="14">
        <f t="shared" si="15"/>
        <v>45870</v>
      </c>
      <c r="C179" s="10">
        <f t="shared" si="16"/>
        <v>431136.88976756763</v>
      </c>
      <c r="D179" s="10">
        <f t="shared" si="17"/>
        <v>4779.4063844849234</v>
      </c>
      <c r="E179" s="17">
        <f>LOOKUP($I179,BDR!$B$6:$B$66,BDR!$C$6:$C$66)</f>
        <v>0.04</v>
      </c>
      <c r="F179" s="11">
        <f>+SUM(D179:D$258)*$E179/12</f>
        <v>1437.1229658918917</v>
      </c>
      <c r="G179" s="11">
        <f t="shared" si="18"/>
        <v>6216.5293503768153</v>
      </c>
      <c r="H179" s="11">
        <f t="shared" si="19"/>
        <v>426357.48338308273</v>
      </c>
      <c r="I179">
        <f t="shared" si="20"/>
        <v>2026</v>
      </c>
    </row>
    <row r="180" spans="1:9" x14ac:dyDescent="0.2">
      <c r="A180">
        <f t="shared" si="14"/>
        <v>163</v>
      </c>
      <c r="B180" s="14">
        <f t="shared" si="15"/>
        <v>45901</v>
      </c>
      <c r="C180" s="10">
        <f t="shared" si="16"/>
        <v>426357.48338308273</v>
      </c>
      <c r="D180" s="10">
        <f t="shared" si="17"/>
        <v>4795.3377390998749</v>
      </c>
      <c r="E180" s="17">
        <f>LOOKUP($I180,BDR!$B$6:$B$66,BDR!$C$6:$C$66)</f>
        <v>0.04</v>
      </c>
      <c r="F180" s="11">
        <f>+SUM(D180:D$258)*$E180/12</f>
        <v>1421.191611276942</v>
      </c>
      <c r="G180" s="11">
        <f t="shared" si="18"/>
        <v>6216.5293503768171</v>
      </c>
      <c r="H180" s="11">
        <f t="shared" si="19"/>
        <v>421562.14564398286</v>
      </c>
      <c r="I180">
        <f t="shared" si="20"/>
        <v>2026</v>
      </c>
    </row>
    <row r="181" spans="1:9" x14ac:dyDescent="0.2">
      <c r="A181">
        <f t="shared" si="14"/>
        <v>164</v>
      </c>
      <c r="B181" s="14">
        <f t="shared" si="15"/>
        <v>45931</v>
      </c>
      <c r="C181" s="10">
        <f t="shared" si="16"/>
        <v>421562.14564398286</v>
      </c>
      <c r="D181" s="10">
        <f t="shared" si="17"/>
        <v>4811.3221982302066</v>
      </c>
      <c r="E181" s="17">
        <f>LOOKUP($I181,BDR!$B$6:$B$66,BDR!$C$6:$C$66)</f>
        <v>0.04</v>
      </c>
      <c r="F181" s="11">
        <f>+SUM(D181:D$258)*$E181/12</f>
        <v>1405.2071521466089</v>
      </c>
      <c r="G181" s="11">
        <f t="shared" si="18"/>
        <v>6216.5293503768153</v>
      </c>
      <c r="H181" s="11">
        <f t="shared" si="19"/>
        <v>416750.82344575267</v>
      </c>
      <c r="I181">
        <f t="shared" si="20"/>
        <v>2026</v>
      </c>
    </row>
    <row r="182" spans="1:9" x14ac:dyDescent="0.2">
      <c r="A182">
        <f t="shared" si="14"/>
        <v>165</v>
      </c>
      <c r="B182" s="14">
        <f t="shared" si="15"/>
        <v>45962</v>
      </c>
      <c r="C182" s="10">
        <f t="shared" si="16"/>
        <v>416750.82344575267</v>
      </c>
      <c r="D182" s="10">
        <f t="shared" si="17"/>
        <v>4827.3599388909743</v>
      </c>
      <c r="E182" s="17">
        <f>LOOKUP($I182,BDR!$B$6:$B$66,BDR!$C$6:$C$66)</f>
        <v>0.04</v>
      </c>
      <c r="F182" s="11">
        <f>+SUM(D182:D$258)*$E182/12</f>
        <v>1389.1694114858417</v>
      </c>
      <c r="G182" s="11">
        <f t="shared" si="18"/>
        <v>6216.5293503768162</v>
      </c>
      <c r="H182" s="11">
        <f t="shared" si="19"/>
        <v>411923.46350686171</v>
      </c>
      <c r="I182">
        <f t="shared" si="20"/>
        <v>2026</v>
      </c>
    </row>
    <row r="183" spans="1:9" x14ac:dyDescent="0.2">
      <c r="A183">
        <f t="shared" si="14"/>
        <v>166</v>
      </c>
      <c r="B183" s="14">
        <f t="shared" si="15"/>
        <v>45992</v>
      </c>
      <c r="C183" s="10">
        <f t="shared" si="16"/>
        <v>411923.46350686171</v>
      </c>
      <c r="D183" s="10">
        <f t="shared" si="17"/>
        <v>4843.4511386872782</v>
      </c>
      <c r="E183" s="17">
        <f>LOOKUP($I183,BDR!$B$6:$B$66,BDR!$C$6:$C$66)</f>
        <v>0.04</v>
      </c>
      <c r="F183" s="11">
        <f>+SUM(D183:D$258)*$E183/12</f>
        <v>1373.0782116895386</v>
      </c>
      <c r="G183" s="11">
        <f t="shared" si="18"/>
        <v>6216.5293503768171</v>
      </c>
      <c r="H183" s="11">
        <f t="shared" si="19"/>
        <v>407080.01236817444</v>
      </c>
      <c r="I183">
        <f t="shared" si="20"/>
        <v>2026</v>
      </c>
    </row>
    <row r="184" spans="1:9" x14ac:dyDescent="0.2">
      <c r="A184">
        <f t="shared" si="14"/>
        <v>167</v>
      </c>
      <c r="B184" s="14">
        <f t="shared" si="15"/>
        <v>46023</v>
      </c>
      <c r="C184" s="10">
        <f t="shared" si="16"/>
        <v>407080.01236817444</v>
      </c>
      <c r="D184" s="10">
        <f t="shared" si="17"/>
        <v>4859.5959758162353</v>
      </c>
      <c r="E184" s="17">
        <f>LOOKUP($I184,BDR!$B$6:$B$66,BDR!$C$6:$C$66)</f>
        <v>0.04</v>
      </c>
      <c r="F184" s="11">
        <f>+SUM(D184:D$258)*$E184/12</f>
        <v>1356.9333745605809</v>
      </c>
      <c r="G184" s="11">
        <f t="shared" si="18"/>
        <v>6216.5293503768162</v>
      </c>
      <c r="H184" s="11">
        <f t="shared" si="19"/>
        <v>402220.41639235819</v>
      </c>
      <c r="I184">
        <f t="shared" si="20"/>
        <v>2026</v>
      </c>
    </row>
    <row r="185" spans="1:9" x14ac:dyDescent="0.2">
      <c r="A185">
        <f t="shared" si="14"/>
        <v>168</v>
      </c>
      <c r="B185" s="14">
        <f t="shared" si="15"/>
        <v>46054</v>
      </c>
      <c r="C185" s="10">
        <f t="shared" si="16"/>
        <v>402220.41639235819</v>
      </c>
      <c r="D185" s="10">
        <f t="shared" si="17"/>
        <v>4875.7946290689561</v>
      </c>
      <c r="E185" s="17">
        <f>LOOKUP($I185,BDR!$B$6:$B$66,BDR!$C$6:$C$66)</f>
        <v>0.04</v>
      </c>
      <c r="F185" s="11">
        <f>+SUM(D185:D$258)*$E185/12</f>
        <v>1340.7347213078604</v>
      </c>
      <c r="G185" s="11">
        <f t="shared" si="18"/>
        <v>6216.5293503768162</v>
      </c>
      <c r="H185" s="11">
        <f t="shared" si="19"/>
        <v>397344.62176328927</v>
      </c>
      <c r="I185">
        <f t="shared" si="20"/>
        <v>2026</v>
      </c>
    </row>
    <row r="186" spans="1:9" x14ac:dyDescent="0.2">
      <c r="A186">
        <f t="shared" si="14"/>
        <v>169</v>
      </c>
      <c r="B186" s="14">
        <f t="shared" si="15"/>
        <v>46082</v>
      </c>
      <c r="C186" s="10">
        <f t="shared" si="16"/>
        <v>397344.62176328927</v>
      </c>
      <c r="D186" s="10">
        <f t="shared" si="17"/>
        <v>4892.0472778325193</v>
      </c>
      <c r="E186" s="17">
        <f>LOOKUP($I186,BDR!$B$6:$B$66,BDR!$C$6:$C$66)</f>
        <v>0.04</v>
      </c>
      <c r="F186" s="11">
        <f>+SUM(D186:D$258)*$E186/12</f>
        <v>1324.4820725442971</v>
      </c>
      <c r="G186" s="11">
        <f t="shared" si="18"/>
        <v>6216.5293503768162</v>
      </c>
      <c r="H186" s="11">
        <f t="shared" si="19"/>
        <v>392452.57448545675</v>
      </c>
      <c r="I186">
        <f t="shared" si="20"/>
        <v>2026</v>
      </c>
    </row>
    <row r="187" spans="1:9" x14ac:dyDescent="0.2">
      <c r="A187">
        <f t="shared" si="14"/>
        <v>170</v>
      </c>
      <c r="B187" s="14">
        <f t="shared" si="15"/>
        <v>46113</v>
      </c>
      <c r="C187" s="10">
        <f t="shared" si="16"/>
        <v>392452.57448545675</v>
      </c>
      <c r="D187" s="10">
        <f t="shared" si="17"/>
        <v>4908.3541020919611</v>
      </c>
      <c r="E187" s="17">
        <f>LOOKUP($I187,BDR!$B$6:$B$66,BDR!$C$6:$C$66)</f>
        <v>0.04</v>
      </c>
      <c r="F187" s="11">
        <f>+SUM(D187:D$258)*$E187/12</f>
        <v>1308.1752482848553</v>
      </c>
      <c r="G187" s="11">
        <f t="shared" si="18"/>
        <v>6216.5293503768162</v>
      </c>
      <c r="H187" s="11">
        <f t="shared" si="19"/>
        <v>387544.22038336477</v>
      </c>
      <c r="I187">
        <f t="shared" si="20"/>
        <v>2026</v>
      </c>
    </row>
    <row r="188" spans="1:9" x14ac:dyDescent="0.2">
      <c r="A188">
        <f t="shared" si="14"/>
        <v>171</v>
      </c>
      <c r="B188" s="14">
        <f t="shared" si="15"/>
        <v>46143</v>
      </c>
      <c r="C188" s="10">
        <f t="shared" si="16"/>
        <v>387544.22038336477</v>
      </c>
      <c r="D188" s="10">
        <f t="shared" si="17"/>
        <v>4924.7152824322684</v>
      </c>
      <c r="E188" s="17">
        <f>LOOKUP($I188,BDR!$B$6:$B$66,BDR!$C$6:$C$66)</f>
        <v>0.04</v>
      </c>
      <c r="F188" s="11">
        <f>+SUM(D188:D$258)*$E188/12</f>
        <v>1291.8140679445487</v>
      </c>
      <c r="G188" s="11">
        <f t="shared" si="18"/>
        <v>6216.5293503768171</v>
      </c>
      <c r="H188" s="11">
        <f t="shared" si="19"/>
        <v>382619.5051009325</v>
      </c>
      <c r="I188">
        <f t="shared" si="20"/>
        <v>2026</v>
      </c>
    </row>
    <row r="189" spans="1:9" x14ac:dyDescent="0.2">
      <c r="A189">
        <f t="shared" si="14"/>
        <v>172</v>
      </c>
      <c r="B189" s="14">
        <f t="shared" si="15"/>
        <v>46174</v>
      </c>
      <c r="C189" s="10">
        <f t="shared" si="16"/>
        <v>382619.5051009325</v>
      </c>
      <c r="D189" s="10">
        <f t="shared" si="17"/>
        <v>4941.1310000403746</v>
      </c>
      <c r="E189" s="17">
        <f>LOOKUP($I189,BDR!$B$6:$B$66,BDR!$C$6:$C$66)</f>
        <v>0.04</v>
      </c>
      <c r="F189" s="11">
        <f>+SUM(D189:D$258)*$E189/12</f>
        <v>1275.3983503364411</v>
      </c>
      <c r="G189" s="11">
        <f t="shared" si="18"/>
        <v>6216.5293503768153</v>
      </c>
      <c r="H189" s="11">
        <f t="shared" si="19"/>
        <v>377678.37410089211</v>
      </c>
      <c r="I189">
        <f t="shared" si="20"/>
        <v>2026</v>
      </c>
    </row>
    <row r="190" spans="1:9" x14ac:dyDescent="0.2">
      <c r="A190">
        <f t="shared" si="14"/>
        <v>173</v>
      </c>
      <c r="B190" s="14">
        <f t="shared" si="15"/>
        <v>46204</v>
      </c>
      <c r="C190" s="10">
        <f t="shared" si="16"/>
        <v>377678.37410089211</v>
      </c>
      <c r="D190" s="10">
        <f t="shared" si="17"/>
        <v>4957.6014367071757</v>
      </c>
      <c r="E190" s="17">
        <f>LOOKUP($I190,BDR!$B$6:$B$66,BDR!$C$6:$C$66)</f>
        <v>0.04</v>
      </c>
      <c r="F190" s="11">
        <f>+SUM(D190:D$258)*$E190/12</f>
        <v>1258.9279136696398</v>
      </c>
      <c r="G190" s="11">
        <f t="shared" si="18"/>
        <v>6216.5293503768153</v>
      </c>
      <c r="H190" s="11">
        <f t="shared" si="19"/>
        <v>372720.77266418491</v>
      </c>
      <c r="I190">
        <f t="shared" si="20"/>
        <v>2027</v>
      </c>
    </row>
    <row r="191" spans="1:9" x14ac:dyDescent="0.2">
      <c r="A191">
        <f t="shared" si="14"/>
        <v>174</v>
      </c>
      <c r="B191" s="14">
        <f t="shared" si="15"/>
        <v>46235</v>
      </c>
      <c r="C191" s="10">
        <f t="shared" si="16"/>
        <v>372720.77266418491</v>
      </c>
      <c r="D191" s="10">
        <f t="shared" si="17"/>
        <v>4974.1267748295331</v>
      </c>
      <c r="E191" s="17">
        <f>LOOKUP($I191,BDR!$B$6:$B$66,BDR!$C$6:$C$66)</f>
        <v>0.04</v>
      </c>
      <c r="F191" s="11">
        <f>+SUM(D191:D$258)*$E191/12</f>
        <v>1242.4025755472824</v>
      </c>
      <c r="G191" s="11">
        <f t="shared" si="18"/>
        <v>6216.5293503768153</v>
      </c>
      <c r="H191" s="11">
        <f t="shared" si="19"/>
        <v>367746.64588935539</v>
      </c>
      <c r="I191">
        <f t="shared" si="20"/>
        <v>2027</v>
      </c>
    </row>
    <row r="192" spans="1:9" x14ac:dyDescent="0.2">
      <c r="A192">
        <f t="shared" si="14"/>
        <v>175</v>
      </c>
      <c r="B192" s="14">
        <f t="shared" si="15"/>
        <v>46266</v>
      </c>
      <c r="C192" s="10">
        <f t="shared" si="16"/>
        <v>367746.64588935539</v>
      </c>
      <c r="D192" s="10">
        <f t="shared" si="17"/>
        <v>4990.7071974122982</v>
      </c>
      <c r="E192" s="17">
        <f>LOOKUP($I192,BDR!$B$6:$B$66,BDR!$C$6:$C$66)</f>
        <v>0.04</v>
      </c>
      <c r="F192" s="11">
        <f>+SUM(D192:D$258)*$E192/12</f>
        <v>1225.8221529645173</v>
      </c>
      <c r="G192" s="11">
        <f t="shared" si="18"/>
        <v>6216.5293503768153</v>
      </c>
      <c r="H192" s="11">
        <f t="shared" si="19"/>
        <v>362755.93869194307</v>
      </c>
      <c r="I192">
        <f t="shared" si="20"/>
        <v>2027</v>
      </c>
    </row>
    <row r="193" spans="1:9" x14ac:dyDescent="0.2">
      <c r="A193">
        <f t="shared" si="14"/>
        <v>176</v>
      </c>
      <c r="B193" s="14">
        <f t="shared" si="15"/>
        <v>46296</v>
      </c>
      <c r="C193" s="10">
        <f t="shared" si="16"/>
        <v>362755.93869194307</v>
      </c>
      <c r="D193" s="10">
        <f t="shared" si="17"/>
        <v>5007.3428880703386</v>
      </c>
      <c r="E193" s="17">
        <f>LOOKUP($I193,BDR!$B$6:$B$66,BDR!$C$6:$C$66)</f>
        <v>0.04</v>
      </c>
      <c r="F193" s="11">
        <f>+SUM(D193:D$258)*$E193/12</f>
        <v>1209.1864623064764</v>
      </c>
      <c r="G193" s="11">
        <f t="shared" si="18"/>
        <v>6216.5293503768153</v>
      </c>
      <c r="H193" s="11">
        <f t="shared" si="19"/>
        <v>357748.59580387274</v>
      </c>
      <c r="I193">
        <f t="shared" si="20"/>
        <v>2027</v>
      </c>
    </row>
    <row r="194" spans="1:9" x14ac:dyDescent="0.2">
      <c r="A194">
        <f t="shared" si="14"/>
        <v>177</v>
      </c>
      <c r="B194" s="14">
        <f t="shared" si="15"/>
        <v>46327</v>
      </c>
      <c r="C194" s="10">
        <f t="shared" si="16"/>
        <v>357748.59580387274</v>
      </c>
      <c r="D194" s="10">
        <f t="shared" si="17"/>
        <v>5024.0340310305737</v>
      </c>
      <c r="E194" s="17">
        <f>LOOKUP($I194,BDR!$B$6:$B$66,BDR!$C$6:$C$66)</f>
        <v>0.04</v>
      </c>
      <c r="F194" s="11">
        <f>+SUM(D194:D$258)*$E194/12</f>
        <v>1192.4953193462422</v>
      </c>
      <c r="G194" s="11">
        <f t="shared" si="18"/>
        <v>6216.5293503768162</v>
      </c>
      <c r="H194" s="11">
        <f t="shared" si="19"/>
        <v>352724.56177284219</v>
      </c>
      <c r="I194">
        <f t="shared" si="20"/>
        <v>2027</v>
      </c>
    </row>
    <row r="195" spans="1:9" x14ac:dyDescent="0.2">
      <c r="A195">
        <f t="shared" si="14"/>
        <v>178</v>
      </c>
      <c r="B195" s="14">
        <f t="shared" si="15"/>
        <v>46357</v>
      </c>
      <c r="C195" s="10">
        <f t="shared" si="16"/>
        <v>352724.56177284219</v>
      </c>
      <c r="D195" s="10">
        <f t="shared" si="17"/>
        <v>5040.78081113401</v>
      </c>
      <c r="E195" s="17">
        <f>LOOKUP($I195,BDR!$B$6:$B$66,BDR!$C$6:$C$66)</f>
        <v>0.04</v>
      </c>
      <c r="F195" s="11">
        <f>+SUM(D195:D$258)*$E195/12</f>
        <v>1175.7485392428068</v>
      </c>
      <c r="G195" s="11">
        <f t="shared" si="18"/>
        <v>6216.5293503768171</v>
      </c>
      <c r="H195" s="11">
        <f t="shared" si="19"/>
        <v>347683.78096170817</v>
      </c>
      <c r="I195">
        <f t="shared" si="20"/>
        <v>2027</v>
      </c>
    </row>
    <row r="196" spans="1:9" x14ac:dyDescent="0.2">
      <c r="A196">
        <f t="shared" ref="A196:A257" si="21">+A195+1</f>
        <v>179</v>
      </c>
      <c r="B196" s="14">
        <f t="shared" ref="B196:B257" si="22">+DATE(YEAR(B195),MONTH(B195)+1,1)</f>
        <v>46388</v>
      </c>
      <c r="C196" s="10">
        <f t="shared" ref="C196:C257" si="23">+C195-D195</f>
        <v>347683.78096170817</v>
      </c>
      <c r="D196" s="10">
        <f t="shared" si="17"/>
        <v>5057.5834138377895</v>
      </c>
      <c r="E196" s="17">
        <f>LOOKUP($I196,BDR!$B$6:$B$66,BDR!$C$6:$C$66)</f>
        <v>0.04</v>
      </c>
      <c r="F196" s="11">
        <f>+SUM(D196:D$258)*$E196/12</f>
        <v>1158.9459365390269</v>
      </c>
      <c r="G196" s="11">
        <f t="shared" ref="G196:G257" si="24">F196+D196</f>
        <v>6216.5293503768162</v>
      </c>
      <c r="H196" s="11">
        <f t="shared" ref="H196:H257" si="25">C196-D196</f>
        <v>342626.1975478704</v>
      </c>
      <c r="I196">
        <f t="shared" si="20"/>
        <v>2027</v>
      </c>
    </row>
    <row r="197" spans="1:9" x14ac:dyDescent="0.2">
      <c r="A197">
        <f t="shared" si="21"/>
        <v>180</v>
      </c>
      <c r="B197" s="14">
        <f t="shared" si="22"/>
        <v>46419</v>
      </c>
      <c r="C197" s="10">
        <f t="shared" si="23"/>
        <v>342626.1975478704</v>
      </c>
      <c r="D197" s="10">
        <f t="shared" si="17"/>
        <v>5074.4420252172486</v>
      </c>
      <c r="E197" s="17">
        <f>LOOKUP($I197,BDR!$B$6:$B$66,BDR!$C$6:$C$66)</f>
        <v>0.04</v>
      </c>
      <c r="F197" s="11">
        <f>+SUM(D197:D$258)*$E197/12</f>
        <v>1142.0873251595674</v>
      </c>
      <c r="G197" s="11">
        <f t="shared" si="24"/>
        <v>6216.5293503768162</v>
      </c>
      <c r="H197" s="11">
        <f t="shared" si="25"/>
        <v>337551.75552265317</v>
      </c>
      <c r="I197">
        <f t="shared" si="20"/>
        <v>2027</v>
      </c>
    </row>
    <row r="198" spans="1:9" x14ac:dyDescent="0.2">
      <c r="A198">
        <f t="shared" si="21"/>
        <v>181</v>
      </c>
      <c r="B198" s="14">
        <f t="shared" si="22"/>
        <v>46447</v>
      </c>
      <c r="C198" s="10">
        <f t="shared" si="23"/>
        <v>337551.75552265317</v>
      </c>
      <c r="D198" s="10">
        <f t="shared" si="17"/>
        <v>5091.3568319679734</v>
      </c>
      <c r="E198" s="17">
        <f>LOOKUP($I198,BDR!$B$6:$B$66,BDR!$C$6:$C$66)</f>
        <v>0.04</v>
      </c>
      <c r="F198" s="11">
        <f>+SUM(D198:D$258)*$E198/12</f>
        <v>1125.1725184088432</v>
      </c>
      <c r="G198" s="11">
        <f t="shared" si="24"/>
        <v>6216.5293503768171</v>
      </c>
      <c r="H198" s="11">
        <f t="shared" si="25"/>
        <v>332460.39869068522</v>
      </c>
      <c r="I198">
        <f t="shared" si="20"/>
        <v>2027</v>
      </c>
    </row>
    <row r="199" spans="1:9" x14ac:dyDescent="0.2">
      <c r="A199">
        <f t="shared" si="21"/>
        <v>182</v>
      </c>
      <c r="B199" s="14">
        <f t="shared" si="22"/>
        <v>46478</v>
      </c>
      <c r="C199" s="10">
        <f t="shared" si="23"/>
        <v>332460.39869068522</v>
      </c>
      <c r="D199" s="10">
        <f t="shared" si="17"/>
        <v>5108.3280214078686</v>
      </c>
      <c r="E199" s="17">
        <f>LOOKUP($I199,BDR!$B$6:$B$66,BDR!$C$6:$C$66)</f>
        <v>0.04</v>
      </c>
      <c r="F199" s="11">
        <f>+SUM(D199:D$258)*$E199/12</f>
        <v>1108.2013289689501</v>
      </c>
      <c r="G199" s="11">
        <f t="shared" si="24"/>
        <v>6216.5293503768189</v>
      </c>
      <c r="H199" s="11">
        <f t="shared" si="25"/>
        <v>327352.07066927734</v>
      </c>
      <c r="I199">
        <f t="shared" si="20"/>
        <v>2027</v>
      </c>
    </row>
    <row r="200" spans="1:9" x14ac:dyDescent="0.2">
      <c r="A200">
        <f t="shared" si="21"/>
        <v>183</v>
      </c>
      <c r="B200" s="14">
        <f t="shared" si="22"/>
        <v>46508</v>
      </c>
      <c r="C200" s="10">
        <f t="shared" si="23"/>
        <v>327352.07066927734</v>
      </c>
      <c r="D200" s="10">
        <f t="shared" si="17"/>
        <v>5125.3557814792266</v>
      </c>
      <c r="E200" s="17">
        <f>LOOKUP($I200,BDR!$B$6:$B$66,BDR!$C$6:$C$66)</f>
        <v>0.04</v>
      </c>
      <c r="F200" s="11">
        <f>+SUM(D200:D$258)*$E200/12</f>
        <v>1091.1735688975907</v>
      </c>
      <c r="G200" s="11">
        <f t="shared" si="24"/>
        <v>6216.5293503768171</v>
      </c>
      <c r="H200" s="11">
        <f t="shared" si="25"/>
        <v>322226.71488779812</v>
      </c>
      <c r="I200">
        <f t="shared" si="20"/>
        <v>2027</v>
      </c>
    </row>
    <row r="201" spans="1:9" x14ac:dyDescent="0.2">
      <c r="A201">
        <f t="shared" si="21"/>
        <v>184</v>
      </c>
      <c r="B201" s="14">
        <f t="shared" si="22"/>
        <v>46539</v>
      </c>
      <c r="C201" s="10">
        <f t="shared" si="23"/>
        <v>322226.71488779812</v>
      </c>
      <c r="D201" s="10">
        <f t="shared" si="17"/>
        <v>5142.4403007508254</v>
      </c>
      <c r="E201" s="17">
        <f>LOOKUP($I201,BDR!$B$6:$B$66,BDR!$C$6:$C$66)</f>
        <v>0.04</v>
      </c>
      <c r="F201" s="11">
        <f>+SUM(D201:D$258)*$E201/12</f>
        <v>1074.0890496259933</v>
      </c>
      <c r="G201" s="11">
        <f t="shared" si="24"/>
        <v>6216.5293503768189</v>
      </c>
      <c r="H201" s="11">
        <f t="shared" si="25"/>
        <v>317084.27458704729</v>
      </c>
      <c r="I201">
        <f t="shared" si="20"/>
        <v>2027</v>
      </c>
    </row>
    <row r="202" spans="1:9" x14ac:dyDescent="0.2">
      <c r="A202">
        <f t="shared" si="21"/>
        <v>185</v>
      </c>
      <c r="B202" s="14">
        <f t="shared" si="22"/>
        <v>46569</v>
      </c>
      <c r="C202" s="10">
        <f t="shared" si="23"/>
        <v>317084.27458704729</v>
      </c>
      <c r="D202" s="10">
        <f t="shared" si="17"/>
        <v>5159.5817684199947</v>
      </c>
      <c r="E202" s="17">
        <f>LOOKUP($I202,BDR!$B$6:$B$66,BDR!$C$6:$C$66)</f>
        <v>0.04</v>
      </c>
      <c r="F202" s="11">
        <f>+SUM(D202:D$258)*$E202/12</f>
        <v>1056.9475819568238</v>
      </c>
      <c r="G202" s="11">
        <f t="shared" si="24"/>
        <v>6216.5293503768189</v>
      </c>
      <c r="H202" s="11">
        <f t="shared" si="25"/>
        <v>311924.69281862729</v>
      </c>
      <c r="I202">
        <f t="shared" si="20"/>
        <v>2028</v>
      </c>
    </row>
    <row r="203" spans="1:9" x14ac:dyDescent="0.2">
      <c r="A203">
        <f t="shared" si="21"/>
        <v>186</v>
      </c>
      <c r="B203" s="14">
        <f t="shared" si="22"/>
        <v>46600</v>
      </c>
      <c r="C203" s="10">
        <f t="shared" si="23"/>
        <v>311924.69281862729</v>
      </c>
      <c r="D203" s="10">
        <f t="shared" si="17"/>
        <v>5176.780374314726</v>
      </c>
      <c r="E203" s="17">
        <f>LOOKUP($I203,BDR!$B$6:$B$66,BDR!$C$6:$C$66)</f>
        <v>0.04</v>
      </c>
      <c r="F203" s="11">
        <f>+SUM(D203:D$258)*$E203/12</f>
        <v>1039.7489760620904</v>
      </c>
      <c r="G203" s="11">
        <f t="shared" si="24"/>
        <v>6216.5293503768162</v>
      </c>
      <c r="H203" s="11">
        <f t="shared" si="25"/>
        <v>306747.91244431253</v>
      </c>
      <c r="I203">
        <f t="shared" si="20"/>
        <v>2028</v>
      </c>
    </row>
    <row r="204" spans="1:9" x14ac:dyDescent="0.2">
      <c r="A204">
        <f t="shared" si="21"/>
        <v>187</v>
      </c>
      <c r="B204" s="14">
        <f t="shared" si="22"/>
        <v>46631</v>
      </c>
      <c r="C204" s="10">
        <f t="shared" si="23"/>
        <v>306747.91244431253</v>
      </c>
      <c r="D204" s="10">
        <f t="shared" si="17"/>
        <v>5194.0363088957747</v>
      </c>
      <c r="E204" s="17">
        <f>LOOKUP($I204,BDR!$B$6:$B$66,BDR!$C$6:$C$66)</f>
        <v>0.04</v>
      </c>
      <c r="F204" s="11">
        <f>+SUM(D204:D$258)*$E204/12</f>
        <v>1022.4930414810411</v>
      </c>
      <c r="G204" s="11">
        <f t="shared" si="24"/>
        <v>6216.5293503768162</v>
      </c>
      <c r="H204" s="11">
        <f t="shared" si="25"/>
        <v>301553.87613541674</v>
      </c>
      <c r="I204">
        <f t="shared" si="20"/>
        <v>2028</v>
      </c>
    </row>
    <row r="205" spans="1:9" x14ac:dyDescent="0.2">
      <c r="A205">
        <f t="shared" si="21"/>
        <v>188</v>
      </c>
      <c r="B205" s="14">
        <f t="shared" si="22"/>
        <v>46661</v>
      </c>
      <c r="C205" s="10">
        <f t="shared" si="23"/>
        <v>301553.87613541674</v>
      </c>
      <c r="D205" s="10">
        <f t="shared" si="17"/>
        <v>5211.3497632587605</v>
      </c>
      <c r="E205" s="17">
        <f>LOOKUP($I205,BDR!$B$6:$B$66,BDR!$C$6:$C$66)</f>
        <v>0.04</v>
      </c>
      <c r="F205" s="11">
        <f>+SUM(D205:D$258)*$E205/12</f>
        <v>1005.1795871180552</v>
      </c>
      <c r="G205" s="11">
        <f t="shared" si="24"/>
        <v>6216.5293503768153</v>
      </c>
      <c r="H205" s="11">
        <f t="shared" si="25"/>
        <v>296342.52637215797</v>
      </c>
      <c r="I205">
        <f t="shared" si="20"/>
        <v>2028</v>
      </c>
    </row>
    <row r="206" spans="1:9" x14ac:dyDescent="0.2">
      <c r="A206">
        <f t="shared" si="21"/>
        <v>189</v>
      </c>
      <c r="B206" s="14">
        <f t="shared" si="22"/>
        <v>46692</v>
      </c>
      <c r="C206" s="10">
        <f t="shared" si="23"/>
        <v>296342.52637215797</v>
      </c>
      <c r="D206" s="10">
        <f t="shared" si="17"/>
        <v>5228.7209291362888</v>
      </c>
      <c r="E206" s="17">
        <f>LOOKUP($I206,BDR!$B$6:$B$66,BDR!$C$6:$C$66)</f>
        <v>0.04</v>
      </c>
      <c r="F206" s="11">
        <f>+SUM(D206:D$258)*$E206/12</f>
        <v>987.80842124052606</v>
      </c>
      <c r="G206" s="11">
        <f t="shared" si="24"/>
        <v>6216.5293503768153</v>
      </c>
      <c r="H206" s="11">
        <f t="shared" si="25"/>
        <v>291113.8054430217</v>
      </c>
      <c r="I206">
        <f t="shared" si="20"/>
        <v>2028</v>
      </c>
    </row>
    <row r="207" spans="1:9" x14ac:dyDescent="0.2">
      <c r="A207">
        <f t="shared" si="21"/>
        <v>190</v>
      </c>
      <c r="B207" s="14">
        <f t="shared" si="22"/>
        <v>46722</v>
      </c>
      <c r="C207" s="10">
        <f t="shared" si="23"/>
        <v>291113.8054430217</v>
      </c>
      <c r="D207" s="10">
        <f t="shared" si="17"/>
        <v>5246.1499989000777</v>
      </c>
      <c r="E207" s="17">
        <f>LOOKUP($I207,BDR!$B$6:$B$66,BDR!$C$6:$C$66)</f>
        <v>0.04</v>
      </c>
      <c r="F207" s="11">
        <f>+SUM(D207:D$258)*$E207/12</f>
        <v>970.37935147673841</v>
      </c>
      <c r="G207" s="11">
        <f t="shared" si="24"/>
        <v>6216.5293503768162</v>
      </c>
      <c r="H207" s="11">
        <f t="shared" si="25"/>
        <v>285867.65544412163</v>
      </c>
      <c r="I207">
        <f t="shared" si="20"/>
        <v>2028</v>
      </c>
    </row>
    <row r="208" spans="1:9" x14ac:dyDescent="0.2">
      <c r="A208">
        <f t="shared" si="21"/>
        <v>191</v>
      </c>
      <c r="B208" s="14">
        <f t="shared" si="22"/>
        <v>46753</v>
      </c>
      <c r="C208" s="10">
        <f t="shared" si="23"/>
        <v>285867.65544412163</v>
      </c>
      <c r="D208" s="10">
        <f t="shared" si="17"/>
        <v>5263.6371655630783</v>
      </c>
      <c r="E208" s="17">
        <f>LOOKUP($I208,BDR!$B$6:$B$66,BDR!$C$6:$C$66)</f>
        <v>0.04</v>
      </c>
      <c r="F208" s="11">
        <f>+SUM(D208:D$258)*$E208/12</f>
        <v>952.89218481373825</v>
      </c>
      <c r="G208" s="11">
        <f t="shared" si="24"/>
        <v>6216.5293503768162</v>
      </c>
      <c r="H208" s="11">
        <f t="shared" si="25"/>
        <v>280604.01827855856</v>
      </c>
      <c r="I208">
        <f t="shared" si="20"/>
        <v>2028</v>
      </c>
    </row>
    <row r="209" spans="1:9" x14ac:dyDescent="0.2">
      <c r="A209">
        <f t="shared" si="21"/>
        <v>192</v>
      </c>
      <c r="B209" s="14">
        <f t="shared" si="22"/>
        <v>46784</v>
      </c>
      <c r="C209" s="10">
        <f t="shared" si="23"/>
        <v>280604.01827855856</v>
      </c>
      <c r="D209" s="10">
        <f t="shared" si="17"/>
        <v>5281.1826227816218</v>
      </c>
      <c r="E209" s="17">
        <f>LOOKUP($I209,BDR!$B$6:$B$66,BDR!$C$6:$C$66)</f>
        <v>0.04</v>
      </c>
      <c r="F209" s="11">
        <f>+SUM(D209:D$258)*$E209/12</f>
        <v>935.34672759519469</v>
      </c>
      <c r="G209" s="11">
        <f t="shared" si="24"/>
        <v>6216.5293503768162</v>
      </c>
      <c r="H209" s="11">
        <f t="shared" si="25"/>
        <v>275322.83565577696</v>
      </c>
      <c r="I209">
        <f t="shared" si="20"/>
        <v>2028</v>
      </c>
    </row>
    <row r="210" spans="1:9" x14ac:dyDescent="0.2">
      <c r="A210">
        <f t="shared" si="21"/>
        <v>193</v>
      </c>
      <c r="B210" s="14">
        <f t="shared" si="22"/>
        <v>46813</v>
      </c>
      <c r="C210" s="10">
        <f t="shared" si="23"/>
        <v>275322.83565577696</v>
      </c>
      <c r="D210" s="10">
        <f t="shared" si="17"/>
        <v>5298.7865648575607</v>
      </c>
      <c r="E210" s="17">
        <f>LOOKUP($I210,BDR!$B$6:$B$66,BDR!$C$6:$C$66)</f>
        <v>0.04</v>
      </c>
      <c r="F210" s="11">
        <f>+SUM(D210:D$258)*$E210/12</f>
        <v>917.7427855192559</v>
      </c>
      <c r="G210" s="11">
        <f t="shared" si="24"/>
        <v>6216.5293503768171</v>
      </c>
      <c r="H210" s="11">
        <f t="shared" si="25"/>
        <v>270024.04909091938</v>
      </c>
      <c r="I210">
        <f t="shared" si="20"/>
        <v>2028</v>
      </c>
    </row>
    <row r="211" spans="1:9" x14ac:dyDescent="0.2">
      <c r="A211">
        <f t="shared" si="21"/>
        <v>194</v>
      </c>
      <c r="B211" s="14">
        <f t="shared" si="22"/>
        <v>46844</v>
      </c>
      <c r="C211" s="10">
        <f t="shared" si="23"/>
        <v>270024.04909091938</v>
      </c>
      <c r="D211" s="10">
        <f t="shared" si="17"/>
        <v>5316.4491867404195</v>
      </c>
      <c r="E211" s="17">
        <f>LOOKUP($I211,BDR!$B$6:$B$66,BDR!$C$6:$C$66)</f>
        <v>0.04</v>
      </c>
      <c r="F211" s="11">
        <f>+SUM(D211:D$258)*$E211/12</f>
        <v>900.08016363639751</v>
      </c>
      <c r="G211" s="11">
        <f t="shared" si="24"/>
        <v>6216.5293503768171</v>
      </c>
      <c r="H211" s="11">
        <f t="shared" si="25"/>
        <v>264707.59990417893</v>
      </c>
      <c r="I211">
        <f t="shared" si="20"/>
        <v>2028</v>
      </c>
    </row>
    <row r="212" spans="1:9" x14ac:dyDescent="0.2">
      <c r="A212">
        <f t="shared" si="21"/>
        <v>195</v>
      </c>
      <c r="B212" s="14">
        <f t="shared" si="22"/>
        <v>46874</v>
      </c>
      <c r="C212" s="10">
        <f t="shared" si="23"/>
        <v>264707.59990417893</v>
      </c>
      <c r="D212" s="10">
        <f t="shared" ref="D212:D257" si="26">-PPMT($E212/12,1,$C$12-$A212+1,$C212)</f>
        <v>5334.1706840295537</v>
      </c>
      <c r="E212" s="17">
        <f>LOOKUP($I212,BDR!$B$6:$B$66,BDR!$C$6:$C$66)</f>
        <v>0.04</v>
      </c>
      <c r="F212" s="11">
        <f>+SUM(D212:D$258)*$E212/12</f>
        <v>882.3586663472629</v>
      </c>
      <c r="G212" s="11">
        <f t="shared" si="24"/>
        <v>6216.5293503768171</v>
      </c>
      <c r="H212" s="11">
        <f t="shared" si="25"/>
        <v>259373.42922014938</v>
      </c>
      <c r="I212">
        <f t="shared" si="20"/>
        <v>2028</v>
      </c>
    </row>
    <row r="213" spans="1:9" x14ac:dyDescent="0.2">
      <c r="A213">
        <f t="shared" si="21"/>
        <v>196</v>
      </c>
      <c r="B213" s="14">
        <f t="shared" si="22"/>
        <v>46905</v>
      </c>
      <c r="C213" s="10">
        <f t="shared" si="23"/>
        <v>259373.42922014938</v>
      </c>
      <c r="D213" s="10">
        <f t="shared" si="26"/>
        <v>5351.9512529763178</v>
      </c>
      <c r="E213" s="17">
        <f>LOOKUP($I213,BDR!$B$6:$B$66,BDR!$C$6:$C$66)</f>
        <v>0.04</v>
      </c>
      <c r="F213" s="11">
        <f>+SUM(D213:D$258)*$E213/12</f>
        <v>864.57809740049788</v>
      </c>
      <c r="G213" s="11">
        <f t="shared" si="24"/>
        <v>6216.5293503768153</v>
      </c>
      <c r="H213" s="11">
        <f t="shared" si="25"/>
        <v>254021.47796717306</v>
      </c>
      <c r="I213">
        <f t="shared" si="20"/>
        <v>2028</v>
      </c>
    </row>
    <row r="214" spans="1:9" x14ac:dyDescent="0.2">
      <c r="A214">
        <f t="shared" si="21"/>
        <v>197</v>
      </c>
      <c r="B214" s="14">
        <f t="shared" si="22"/>
        <v>46935</v>
      </c>
      <c r="C214" s="10">
        <f t="shared" si="23"/>
        <v>254021.47796717306</v>
      </c>
      <c r="D214" s="10">
        <f t="shared" si="26"/>
        <v>5369.7910904862392</v>
      </c>
      <c r="E214" s="17">
        <f>LOOKUP($I214,BDR!$B$6:$B$66,BDR!$C$6:$C$66)</f>
        <v>0.04</v>
      </c>
      <c r="F214" s="11">
        <f>+SUM(D214:D$258)*$E214/12</f>
        <v>846.73825989057696</v>
      </c>
      <c r="G214" s="11">
        <f t="shared" si="24"/>
        <v>6216.5293503768162</v>
      </c>
      <c r="H214" s="11">
        <f t="shared" si="25"/>
        <v>248651.68687668681</v>
      </c>
      <c r="I214">
        <f t="shared" si="20"/>
        <v>2029</v>
      </c>
    </row>
    <row r="215" spans="1:9" x14ac:dyDescent="0.2">
      <c r="A215">
        <f t="shared" si="21"/>
        <v>198</v>
      </c>
      <c r="B215" s="14">
        <f t="shared" si="22"/>
        <v>46966</v>
      </c>
      <c r="C215" s="10">
        <f t="shared" si="23"/>
        <v>248651.68687668681</v>
      </c>
      <c r="D215" s="10">
        <f t="shared" si="26"/>
        <v>5387.6903941211949</v>
      </c>
      <c r="E215" s="17">
        <f>LOOKUP($I215,BDR!$B$6:$B$66,BDR!$C$6:$C$66)</f>
        <v>0.04</v>
      </c>
      <c r="F215" s="11">
        <f>+SUM(D215:D$258)*$E215/12</f>
        <v>828.83895625562275</v>
      </c>
      <c r="G215" s="11">
        <f t="shared" si="24"/>
        <v>6216.529350376818</v>
      </c>
      <c r="H215" s="11">
        <f t="shared" si="25"/>
        <v>243263.99648256562</v>
      </c>
      <c r="I215">
        <f t="shared" si="20"/>
        <v>2029</v>
      </c>
    </row>
    <row r="216" spans="1:9" x14ac:dyDescent="0.2">
      <c r="A216">
        <f t="shared" si="21"/>
        <v>199</v>
      </c>
      <c r="B216" s="14">
        <f t="shared" si="22"/>
        <v>46997</v>
      </c>
      <c r="C216" s="10">
        <f t="shared" si="23"/>
        <v>243263.99648256562</v>
      </c>
      <c r="D216" s="10">
        <f t="shared" si="26"/>
        <v>5405.6493621015989</v>
      </c>
      <c r="E216" s="17">
        <f>LOOKUP($I216,BDR!$B$6:$B$66,BDR!$C$6:$C$66)</f>
        <v>0.04</v>
      </c>
      <c r="F216" s="11">
        <f>+SUM(D216:D$258)*$E216/12</f>
        <v>810.87998827521869</v>
      </c>
      <c r="G216" s="11">
        <f t="shared" si="24"/>
        <v>6216.5293503768171</v>
      </c>
      <c r="H216" s="11">
        <f t="shared" si="25"/>
        <v>237858.34712046402</v>
      </c>
      <c r="I216">
        <f t="shared" si="20"/>
        <v>2029</v>
      </c>
    </row>
    <row r="217" spans="1:9" x14ac:dyDescent="0.2">
      <c r="A217">
        <f t="shared" si="21"/>
        <v>200</v>
      </c>
      <c r="B217" s="14">
        <f t="shared" si="22"/>
        <v>47027</v>
      </c>
      <c r="C217" s="10">
        <f t="shared" si="23"/>
        <v>237858.34712046402</v>
      </c>
      <c r="D217" s="10">
        <f t="shared" si="26"/>
        <v>5423.6681933086038</v>
      </c>
      <c r="E217" s="17">
        <f>LOOKUP($I217,BDR!$B$6:$B$66,BDR!$C$6:$C$66)</f>
        <v>0.04</v>
      </c>
      <c r="F217" s="11">
        <f>+SUM(D217:D$258)*$E217/12</f>
        <v>792.86115706821363</v>
      </c>
      <c r="G217" s="11">
        <f t="shared" si="24"/>
        <v>6216.5293503768171</v>
      </c>
      <c r="H217" s="11">
        <f t="shared" si="25"/>
        <v>232434.67892715542</v>
      </c>
      <c r="I217">
        <f t="shared" si="20"/>
        <v>2029</v>
      </c>
    </row>
    <row r="218" spans="1:9" x14ac:dyDescent="0.2">
      <c r="A218">
        <f t="shared" si="21"/>
        <v>201</v>
      </c>
      <c r="B218" s="14">
        <f t="shared" si="22"/>
        <v>47058</v>
      </c>
      <c r="C218" s="10">
        <f t="shared" si="23"/>
        <v>232434.67892715542</v>
      </c>
      <c r="D218" s="10">
        <f t="shared" si="26"/>
        <v>5441.7470872862978</v>
      </c>
      <c r="E218" s="17">
        <f>LOOKUP($I218,BDR!$B$6:$B$66,BDR!$C$6:$C$66)</f>
        <v>0.04</v>
      </c>
      <c r="F218" s="11">
        <f>+SUM(D218:D$258)*$E218/12</f>
        <v>774.78226309051809</v>
      </c>
      <c r="G218" s="11">
        <f t="shared" si="24"/>
        <v>6216.5293503768162</v>
      </c>
      <c r="H218" s="11">
        <f t="shared" si="25"/>
        <v>226992.93183986912</v>
      </c>
      <c r="I218">
        <f t="shared" si="20"/>
        <v>2029</v>
      </c>
    </row>
    <row r="219" spans="1:9" x14ac:dyDescent="0.2">
      <c r="A219">
        <f t="shared" si="21"/>
        <v>202</v>
      </c>
      <c r="B219" s="14">
        <f t="shared" si="22"/>
        <v>47088</v>
      </c>
      <c r="C219" s="10">
        <f t="shared" si="23"/>
        <v>226992.93183986912</v>
      </c>
      <c r="D219" s="10">
        <f t="shared" si="26"/>
        <v>5459.8862442439204</v>
      </c>
      <c r="E219" s="17">
        <f>LOOKUP($I219,BDR!$B$6:$B$66,BDR!$C$6:$C$66)</f>
        <v>0.04</v>
      </c>
      <c r="F219" s="11">
        <f>+SUM(D219:D$258)*$E219/12</f>
        <v>756.64310613289717</v>
      </c>
      <c r="G219" s="11">
        <f t="shared" si="24"/>
        <v>6216.5293503768171</v>
      </c>
      <c r="H219" s="11">
        <f t="shared" si="25"/>
        <v>221533.04559562521</v>
      </c>
      <c r="I219">
        <f t="shared" si="20"/>
        <v>2029</v>
      </c>
    </row>
    <row r="220" spans="1:9" x14ac:dyDescent="0.2">
      <c r="A220">
        <f t="shared" si="21"/>
        <v>203</v>
      </c>
      <c r="B220" s="14">
        <f t="shared" si="22"/>
        <v>47119</v>
      </c>
      <c r="C220" s="10">
        <f t="shared" si="23"/>
        <v>221533.04559562521</v>
      </c>
      <c r="D220" s="10">
        <f t="shared" si="26"/>
        <v>5478.0858650580658</v>
      </c>
      <c r="E220" s="17">
        <f>LOOKUP($I220,BDR!$B$6:$B$66,BDR!$C$6:$C$66)</f>
        <v>0.04</v>
      </c>
      <c r="F220" s="11">
        <f>+SUM(D220:D$258)*$E220/12</f>
        <v>738.44348531875073</v>
      </c>
      <c r="G220" s="11">
        <f t="shared" si="24"/>
        <v>6216.5293503768162</v>
      </c>
      <c r="H220" s="11">
        <f t="shared" si="25"/>
        <v>216054.95973056715</v>
      </c>
      <c r="I220">
        <f t="shared" si="20"/>
        <v>2029</v>
      </c>
    </row>
    <row r="221" spans="1:9" x14ac:dyDescent="0.2">
      <c r="A221">
        <f t="shared" si="21"/>
        <v>204</v>
      </c>
      <c r="B221" s="14">
        <f t="shared" si="22"/>
        <v>47150</v>
      </c>
      <c r="C221" s="10">
        <f t="shared" si="23"/>
        <v>216054.95973056715</v>
      </c>
      <c r="D221" s="10">
        <f t="shared" si="26"/>
        <v>5496.3461512749263</v>
      </c>
      <c r="E221" s="17">
        <f>LOOKUP($I221,BDR!$B$6:$B$66,BDR!$C$6:$C$66)</f>
        <v>0.04</v>
      </c>
      <c r="F221" s="11">
        <f>+SUM(D221:D$258)*$E221/12</f>
        <v>720.18319910189041</v>
      </c>
      <c r="G221" s="11">
        <f t="shared" si="24"/>
        <v>6216.5293503768171</v>
      </c>
      <c r="H221" s="11">
        <f t="shared" si="25"/>
        <v>210558.61357929223</v>
      </c>
      <c r="I221">
        <f t="shared" si="20"/>
        <v>2029</v>
      </c>
    </row>
    <row r="222" spans="1:9" x14ac:dyDescent="0.2">
      <c r="A222">
        <f t="shared" si="21"/>
        <v>205</v>
      </c>
      <c r="B222" s="14">
        <f t="shared" si="22"/>
        <v>47178</v>
      </c>
      <c r="C222" s="10">
        <f t="shared" si="23"/>
        <v>210558.61357929223</v>
      </c>
      <c r="D222" s="10">
        <f t="shared" si="26"/>
        <v>5514.667305112509</v>
      </c>
      <c r="E222" s="17">
        <f>LOOKUP($I222,BDR!$B$6:$B$66,BDR!$C$6:$C$66)</f>
        <v>0.04</v>
      </c>
      <c r="F222" s="11">
        <f>+SUM(D222:D$258)*$E222/12</f>
        <v>701.86204526430754</v>
      </c>
      <c r="G222" s="11">
        <f t="shared" si="24"/>
        <v>6216.5293503768162</v>
      </c>
      <c r="H222" s="11">
        <f t="shared" si="25"/>
        <v>205043.94627417973</v>
      </c>
      <c r="I222">
        <f t="shared" si="20"/>
        <v>2029</v>
      </c>
    </row>
    <row r="223" spans="1:9" x14ac:dyDescent="0.2">
      <c r="A223">
        <f t="shared" si="21"/>
        <v>206</v>
      </c>
      <c r="B223" s="14">
        <f t="shared" si="22"/>
        <v>47209</v>
      </c>
      <c r="C223" s="10">
        <f t="shared" si="23"/>
        <v>205043.94627417973</v>
      </c>
      <c r="D223" s="10">
        <f t="shared" si="26"/>
        <v>5533.0495294628845</v>
      </c>
      <c r="E223" s="17">
        <f>LOOKUP($I223,BDR!$B$6:$B$66,BDR!$C$6:$C$66)</f>
        <v>0.04</v>
      </c>
      <c r="F223" s="11">
        <f>+SUM(D223:D$258)*$E223/12</f>
        <v>683.47982091393249</v>
      </c>
      <c r="G223" s="11">
        <f t="shared" si="24"/>
        <v>6216.5293503768171</v>
      </c>
      <c r="H223" s="11">
        <f t="shared" si="25"/>
        <v>199510.89674471685</v>
      </c>
      <c r="I223">
        <f t="shared" si="20"/>
        <v>2029</v>
      </c>
    </row>
    <row r="224" spans="1:9" x14ac:dyDescent="0.2">
      <c r="A224">
        <f t="shared" si="21"/>
        <v>207</v>
      </c>
      <c r="B224" s="14">
        <f t="shared" si="22"/>
        <v>47239</v>
      </c>
      <c r="C224" s="10">
        <f t="shared" si="23"/>
        <v>199510.89674471685</v>
      </c>
      <c r="D224" s="10">
        <f t="shared" si="26"/>
        <v>5551.4930278944275</v>
      </c>
      <c r="E224" s="17">
        <f>LOOKUP($I224,BDR!$B$6:$B$66,BDR!$C$6:$C$66)</f>
        <v>0.04</v>
      </c>
      <c r="F224" s="11">
        <f>+SUM(D224:D$258)*$E224/12</f>
        <v>665.03632248238955</v>
      </c>
      <c r="G224" s="11">
        <f t="shared" si="24"/>
        <v>6216.5293503768171</v>
      </c>
      <c r="H224" s="11">
        <f t="shared" si="25"/>
        <v>193959.40371682242</v>
      </c>
      <c r="I224">
        <f t="shared" si="20"/>
        <v>2029</v>
      </c>
    </row>
    <row r="225" spans="1:9" x14ac:dyDescent="0.2">
      <c r="A225">
        <f t="shared" si="21"/>
        <v>208</v>
      </c>
      <c r="B225" s="14">
        <f t="shared" si="22"/>
        <v>47270</v>
      </c>
      <c r="C225" s="10">
        <f t="shared" si="23"/>
        <v>193959.40371682242</v>
      </c>
      <c r="D225" s="10">
        <f t="shared" si="26"/>
        <v>5569.9980046540768</v>
      </c>
      <c r="E225" s="17">
        <f>LOOKUP($I225,BDR!$B$6:$B$66,BDR!$C$6:$C$66)</f>
        <v>0.04</v>
      </c>
      <c r="F225" s="11">
        <f>+SUM(D225:D$258)*$E225/12</f>
        <v>646.53134572274143</v>
      </c>
      <c r="G225" s="11">
        <f t="shared" si="24"/>
        <v>6216.529350376818</v>
      </c>
      <c r="H225" s="11">
        <f t="shared" si="25"/>
        <v>188389.40571216834</v>
      </c>
      <c r="I225">
        <f t="shared" si="20"/>
        <v>2029</v>
      </c>
    </row>
    <row r="226" spans="1:9" x14ac:dyDescent="0.2">
      <c r="A226">
        <f t="shared" si="21"/>
        <v>209</v>
      </c>
      <c r="B226" s="14">
        <f t="shared" si="22"/>
        <v>47300</v>
      </c>
      <c r="C226" s="10">
        <f t="shared" si="23"/>
        <v>188389.40571216834</v>
      </c>
      <c r="D226" s="10">
        <f t="shared" si="26"/>
        <v>5588.5646646695895</v>
      </c>
      <c r="E226" s="17">
        <f>LOOKUP($I226,BDR!$B$6:$B$66,BDR!$C$6:$C$66)</f>
        <v>0.04</v>
      </c>
      <c r="F226" s="11">
        <f>+SUM(D226:D$258)*$E226/12</f>
        <v>627.96468570722789</v>
      </c>
      <c r="G226" s="11">
        <f t="shared" si="24"/>
        <v>6216.5293503768171</v>
      </c>
      <c r="H226" s="11">
        <f t="shared" si="25"/>
        <v>182800.84104749875</v>
      </c>
      <c r="I226">
        <f t="shared" si="20"/>
        <v>2030</v>
      </c>
    </row>
    <row r="227" spans="1:9" x14ac:dyDescent="0.2">
      <c r="A227">
        <f t="shared" si="21"/>
        <v>210</v>
      </c>
      <c r="B227" s="14">
        <f t="shared" si="22"/>
        <v>47331</v>
      </c>
      <c r="C227" s="10">
        <f t="shared" si="23"/>
        <v>182800.84104749875</v>
      </c>
      <c r="D227" s="10">
        <f t="shared" si="26"/>
        <v>5607.1932135518218</v>
      </c>
      <c r="E227" s="17">
        <f>LOOKUP($I227,BDR!$B$6:$B$66,BDR!$C$6:$C$66)</f>
        <v>0.04</v>
      </c>
      <c r="F227" s="11">
        <f>+SUM(D227:D$258)*$E227/12</f>
        <v>609.33613682499583</v>
      </c>
      <c r="G227" s="11">
        <f t="shared" si="24"/>
        <v>6216.529350376818</v>
      </c>
      <c r="H227" s="11">
        <f t="shared" si="25"/>
        <v>177193.64783394692</v>
      </c>
      <c r="I227">
        <f t="shared" si="20"/>
        <v>2030</v>
      </c>
    </row>
    <row r="228" spans="1:9" x14ac:dyDescent="0.2">
      <c r="A228">
        <f t="shared" si="21"/>
        <v>211</v>
      </c>
      <c r="B228" s="14">
        <f t="shared" si="22"/>
        <v>47362</v>
      </c>
      <c r="C228" s="10">
        <f t="shared" si="23"/>
        <v>177193.64783394692</v>
      </c>
      <c r="D228" s="10">
        <f t="shared" si="26"/>
        <v>5625.8838575969939</v>
      </c>
      <c r="E228" s="17">
        <f>LOOKUP($I228,BDR!$B$6:$B$66,BDR!$C$6:$C$66)</f>
        <v>0.04</v>
      </c>
      <c r="F228" s="11">
        <f>+SUM(D228:D$258)*$E228/12</f>
        <v>590.64549277982314</v>
      </c>
      <c r="G228" s="11">
        <f t="shared" si="24"/>
        <v>6216.5293503768171</v>
      </c>
      <c r="H228" s="11">
        <f t="shared" si="25"/>
        <v>171567.76397634993</v>
      </c>
      <c r="I228">
        <f t="shared" si="20"/>
        <v>2030</v>
      </c>
    </row>
    <row r="229" spans="1:9" x14ac:dyDescent="0.2">
      <c r="A229">
        <f t="shared" si="21"/>
        <v>212</v>
      </c>
      <c r="B229" s="14">
        <f t="shared" si="22"/>
        <v>47392</v>
      </c>
      <c r="C229" s="10">
        <f t="shared" si="23"/>
        <v>171567.76397634993</v>
      </c>
      <c r="D229" s="10">
        <f t="shared" si="26"/>
        <v>5644.6368037889852</v>
      </c>
      <c r="E229" s="17">
        <f>LOOKUP($I229,BDR!$B$6:$B$66,BDR!$C$6:$C$66)</f>
        <v>0.04</v>
      </c>
      <c r="F229" s="11">
        <f>+SUM(D229:D$258)*$E229/12</f>
        <v>571.89254658783318</v>
      </c>
      <c r="G229" s="11">
        <f t="shared" si="24"/>
        <v>6216.529350376818</v>
      </c>
      <c r="H229" s="11">
        <f t="shared" si="25"/>
        <v>165923.12717256095</v>
      </c>
      <c r="I229">
        <f t="shared" si="20"/>
        <v>2030</v>
      </c>
    </row>
    <row r="230" spans="1:9" x14ac:dyDescent="0.2">
      <c r="A230">
        <f t="shared" si="21"/>
        <v>213</v>
      </c>
      <c r="B230" s="14">
        <f t="shared" si="22"/>
        <v>47423</v>
      </c>
      <c r="C230" s="10">
        <f t="shared" si="23"/>
        <v>165923.12717256095</v>
      </c>
      <c r="D230" s="10">
        <f t="shared" si="26"/>
        <v>5663.4522598016147</v>
      </c>
      <c r="E230" s="17">
        <f>LOOKUP($I230,BDR!$B$6:$B$66,BDR!$C$6:$C$66)</f>
        <v>0.04</v>
      </c>
      <c r="F230" s="11">
        <f>+SUM(D230:D$258)*$E230/12</f>
        <v>553.07709057520333</v>
      </c>
      <c r="G230" s="11">
        <f t="shared" si="24"/>
        <v>6216.529350376818</v>
      </c>
      <c r="H230" s="11">
        <f t="shared" si="25"/>
        <v>160259.67491275934</v>
      </c>
      <c r="I230">
        <f t="shared" si="20"/>
        <v>2030</v>
      </c>
    </row>
    <row r="231" spans="1:9" x14ac:dyDescent="0.2">
      <c r="A231">
        <f t="shared" si="21"/>
        <v>214</v>
      </c>
      <c r="B231" s="14">
        <f t="shared" si="22"/>
        <v>47453</v>
      </c>
      <c r="C231" s="10">
        <f t="shared" si="23"/>
        <v>160259.67491275934</v>
      </c>
      <c r="D231" s="10">
        <f t="shared" si="26"/>
        <v>5682.3304340009527</v>
      </c>
      <c r="E231" s="17">
        <f>LOOKUP($I231,BDR!$B$6:$B$66,BDR!$C$6:$C$66)</f>
        <v>0.04</v>
      </c>
      <c r="F231" s="11">
        <f>+SUM(D231:D$258)*$E231/12</f>
        <v>534.19891637586454</v>
      </c>
      <c r="G231" s="11">
        <f t="shared" si="24"/>
        <v>6216.5293503768171</v>
      </c>
      <c r="H231" s="11">
        <f t="shared" si="25"/>
        <v>154577.34447875837</v>
      </c>
      <c r="I231">
        <f t="shared" si="20"/>
        <v>2030</v>
      </c>
    </row>
    <row r="232" spans="1:9" x14ac:dyDescent="0.2">
      <c r="A232">
        <f t="shared" si="21"/>
        <v>215</v>
      </c>
      <c r="B232" s="14">
        <f t="shared" si="22"/>
        <v>47484</v>
      </c>
      <c r="C232" s="10">
        <f t="shared" si="23"/>
        <v>154577.34447875837</v>
      </c>
      <c r="D232" s="10">
        <f t="shared" si="26"/>
        <v>5701.2715354476222</v>
      </c>
      <c r="E232" s="17">
        <f>LOOKUP($I232,BDR!$B$6:$B$66,BDR!$C$6:$C$66)</f>
        <v>0.04</v>
      </c>
      <c r="F232" s="11">
        <f>+SUM(D232:D$258)*$E232/12</f>
        <v>515.25781492919475</v>
      </c>
      <c r="G232" s="11">
        <f t="shared" si="24"/>
        <v>6216.5293503768171</v>
      </c>
      <c r="H232" s="11">
        <f t="shared" si="25"/>
        <v>148876.07294331075</v>
      </c>
      <c r="I232">
        <f t="shared" si="20"/>
        <v>2030</v>
      </c>
    </row>
    <row r="233" spans="1:9" x14ac:dyDescent="0.2">
      <c r="A233">
        <f t="shared" si="21"/>
        <v>216</v>
      </c>
      <c r="B233" s="14">
        <f t="shared" si="22"/>
        <v>47515</v>
      </c>
      <c r="C233" s="10">
        <f t="shared" si="23"/>
        <v>148876.07294331075</v>
      </c>
      <c r="D233" s="10">
        <f t="shared" si="26"/>
        <v>5720.2757738991131</v>
      </c>
      <c r="E233" s="17">
        <f>LOOKUP($I233,BDR!$B$6:$B$66,BDR!$C$6:$C$66)</f>
        <v>0.04</v>
      </c>
      <c r="F233" s="11">
        <f>+SUM(D233:D$258)*$E233/12</f>
        <v>496.25357647770261</v>
      </c>
      <c r="G233" s="11">
        <f t="shared" si="24"/>
        <v>6216.5293503768153</v>
      </c>
      <c r="H233" s="11">
        <f t="shared" si="25"/>
        <v>143155.79716941164</v>
      </c>
      <c r="I233">
        <f t="shared" si="20"/>
        <v>2030</v>
      </c>
    </row>
    <row r="234" spans="1:9" x14ac:dyDescent="0.2">
      <c r="A234">
        <f t="shared" si="21"/>
        <v>217</v>
      </c>
      <c r="B234" s="14">
        <f t="shared" si="22"/>
        <v>47543</v>
      </c>
      <c r="C234" s="10">
        <f t="shared" si="23"/>
        <v>143155.79716941164</v>
      </c>
      <c r="D234" s="10">
        <f t="shared" si="26"/>
        <v>5739.3433598121119</v>
      </c>
      <c r="E234" s="17">
        <f>LOOKUP($I234,BDR!$B$6:$B$66,BDR!$C$6:$C$66)</f>
        <v>0.04</v>
      </c>
      <c r="F234" s="11">
        <f>+SUM(D234:D$258)*$E234/12</f>
        <v>477.18599056470561</v>
      </c>
      <c r="G234" s="11">
        <f t="shared" si="24"/>
        <v>6216.5293503768171</v>
      </c>
      <c r="H234" s="11">
        <f t="shared" si="25"/>
        <v>137416.45380959954</v>
      </c>
      <c r="I234">
        <f t="shared" si="20"/>
        <v>2030</v>
      </c>
    </row>
    <row r="235" spans="1:9" x14ac:dyDescent="0.2">
      <c r="A235">
        <f t="shared" si="21"/>
        <v>218</v>
      </c>
      <c r="B235" s="14">
        <f t="shared" si="22"/>
        <v>47574</v>
      </c>
      <c r="C235" s="10">
        <f t="shared" si="23"/>
        <v>137416.45380959954</v>
      </c>
      <c r="D235" s="10">
        <f t="shared" si="26"/>
        <v>5758.4745043448193</v>
      </c>
      <c r="E235" s="17">
        <f>LOOKUP($I235,BDR!$B$6:$B$66,BDR!$C$6:$C$66)</f>
        <v>0.04</v>
      </c>
      <c r="F235" s="11">
        <f>+SUM(D235:D$258)*$E235/12</f>
        <v>458.05484603199847</v>
      </c>
      <c r="G235" s="11">
        <f t="shared" si="24"/>
        <v>6216.529350376818</v>
      </c>
      <c r="H235" s="11">
        <f t="shared" si="25"/>
        <v>131657.97930525473</v>
      </c>
      <c r="I235">
        <f t="shared" si="20"/>
        <v>2030</v>
      </c>
    </row>
    <row r="236" spans="1:9" x14ac:dyDescent="0.2">
      <c r="A236">
        <f t="shared" si="21"/>
        <v>219</v>
      </c>
      <c r="B236" s="14">
        <f t="shared" si="22"/>
        <v>47604</v>
      </c>
      <c r="C236" s="10">
        <f t="shared" si="23"/>
        <v>131657.97930525473</v>
      </c>
      <c r="D236" s="10">
        <f t="shared" si="26"/>
        <v>5777.6694193593012</v>
      </c>
      <c r="E236" s="17">
        <f>LOOKUP($I236,BDR!$B$6:$B$66,BDR!$C$6:$C$66)</f>
        <v>0.04</v>
      </c>
      <c r="F236" s="11">
        <f>+SUM(D236:D$258)*$E236/12</f>
        <v>438.85993101751575</v>
      </c>
      <c r="G236" s="11">
        <f t="shared" si="24"/>
        <v>6216.5293503768171</v>
      </c>
      <c r="H236" s="11">
        <f t="shared" si="25"/>
        <v>125880.30988589543</v>
      </c>
      <c r="I236">
        <f t="shared" si="20"/>
        <v>2030</v>
      </c>
    </row>
    <row r="237" spans="1:9" x14ac:dyDescent="0.2">
      <c r="A237">
        <f t="shared" si="21"/>
        <v>220</v>
      </c>
      <c r="B237" s="14">
        <f t="shared" si="22"/>
        <v>47635</v>
      </c>
      <c r="C237" s="10">
        <f t="shared" si="23"/>
        <v>125880.30988589543</v>
      </c>
      <c r="D237" s="10">
        <f t="shared" si="26"/>
        <v>5796.9283174238344</v>
      </c>
      <c r="E237" s="17">
        <f>LOOKUP($I237,BDR!$B$6:$B$66,BDR!$C$6:$C$66)</f>
        <v>0.04</v>
      </c>
      <c r="F237" s="11">
        <f>+SUM(D237:D$258)*$E237/12</f>
        <v>419.60103295298472</v>
      </c>
      <c r="G237" s="11">
        <f t="shared" si="24"/>
        <v>6216.5293503768189</v>
      </c>
      <c r="H237" s="11">
        <f t="shared" si="25"/>
        <v>120083.3815684716</v>
      </c>
      <c r="I237">
        <f t="shared" si="20"/>
        <v>2030</v>
      </c>
    </row>
    <row r="238" spans="1:9" x14ac:dyDescent="0.2">
      <c r="A238">
        <f t="shared" si="21"/>
        <v>221</v>
      </c>
      <c r="B238" s="14">
        <f t="shared" si="22"/>
        <v>47665</v>
      </c>
      <c r="C238" s="10">
        <f t="shared" si="23"/>
        <v>120083.3815684716</v>
      </c>
      <c r="D238" s="10">
        <f t="shared" si="26"/>
        <v>5816.2514118152458</v>
      </c>
      <c r="E238" s="17">
        <f>LOOKUP($I238,BDR!$B$6:$B$66,BDR!$C$6:$C$66)</f>
        <v>0.04</v>
      </c>
      <c r="F238" s="11">
        <f>+SUM(D238:D$258)*$E238/12</f>
        <v>400.277938561572</v>
      </c>
      <c r="G238" s="11">
        <f t="shared" si="24"/>
        <v>6216.529350376818</v>
      </c>
      <c r="H238" s="11">
        <f t="shared" si="25"/>
        <v>114267.13015665635</v>
      </c>
      <c r="I238">
        <f t="shared" si="20"/>
        <v>2031</v>
      </c>
    </row>
    <row r="239" spans="1:9" x14ac:dyDescent="0.2">
      <c r="A239">
        <f t="shared" si="21"/>
        <v>222</v>
      </c>
      <c r="B239" s="14">
        <f t="shared" si="22"/>
        <v>47696</v>
      </c>
      <c r="C239" s="10">
        <f t="shared" si="23"/>
        <v>114267.13015665635</v>
      </c>
      <c r="D239" s="10">
        <f t="shared" si="26"/>
        <v>5835.6389165212977</v>
      </c>
      <c r="E239" s="17">
        <f>LOOKUP($I239,BDR!$B$6:$B$66,BDR!$C$6:$C$66)</f>
        <v>0.04</v>
      </c>
      <c r="F239" s="11">
        <f>+SUM(D239:D$258)*$E239/12</f>
        <v>380.89043385552117</v>
      </c>
      <c r="G239" s="11">
        <f t="shared" si="24"/>
        <v>6216.5293503768189</v>
      </c>
      <c r="H239" s="11">
        <f t="shared" si="25"/>
        <v>108431.49124013504</v>
      </c>
      <c r="I239">
        <f t="shared" si="20"/>
        <v>2031</v>
      </c>
    </row>
    <row r="240" spans="1:9" x14ac:dyDescent="0.2">
      <c r="A240">
        <f t="shared" si="21"/>
        <v>223</v>
      </c>
      <c r="B240" s="14">
        <f t="shared" si="22"/>
        <v>47727</v>
      </c>
      <c r="C240" s="10">
        <f t="shared" si="23"/>
        <v>108431.49124013504</v>
      </c>
      <c r="D240" s="10">
        <f t="shared" si="26"/>
        <v>5855.0910462430338</v>
      </c>
      <c r="E240" s="17">
        <f>LOOKUP($I240,BDR!$B$6:$B$66,BDR!$C$6:$C$66)</f>
        <v>0.04</v>
      </c>
      <c r="F240" s="11">
        <f>+SUM(D240:D$258)*$E240/12</f>
        <v>361.4383041337835</v>
      </c>
      <c r="G240" s="11">
        <f t="shared" si="24"/>
        <v>6216.5293503768171</v>
      </c>
      <c r="H240" s="11">
        <f t="shared" si="25"/>
        <v>102576.40019389201</v>
      </c>
      <c r="I240">
        <f t="shared" si="20"/>
        <v>2031</v>
      </c>
    </row>
    <row r="241" spans="1:9" x14ac:dyDescent="0.2">
      <c r="A241">
        <f t="shared" si="21"/>
        <v>224</v>
      </c>
      <c r="B241" s="14">
        <f t="shared" si="22"/>
        <v>47757</v>
      </c>
      <c r="C241" s="10">
        <f t="shared" si="23"/>
        <v>102576.40019389201</v>
      </c>
      <c r="D241" s="10">
        <f t="shared" si="26"/>
        <v>5874.6080163971765</v>
      </c>
      <c r="E241" s="17">
        <f>LOOKUP($I241,BDR!$B$6:$B$66,BDR!$C$6:$C$66)</f>
        <v>0.04</v>
      </c>
      <c r="F241" s="11">
        <f>+SUM(D241:D$258)*$E241/12</f>
        <v>341.92133397964</v>
      </c>
      <c r="G241" s="11">
        <f t="shared" si="24"/>
        <v>6216.5293503768162</v>
      </c>
      <c r="H241" s="11">
        <f t="shared" si="25"/>
        <v>96701.792177494834</v>
      </c>
      <c r="I241">
        <f t="shared" si="20"/>
        <v>2031</v>
      </c>
    </row>
    <row r="242" spans="1:9" x14ac:dyDescent="0.2">
      <c r="A242">
        <f t="shared" si="21"/>
        <v>225</v>
      </c>
      <c r="B242" s="14">
        <f t="shared" si="22"/>
        <v>47788</v>
      </c>
      <c r="C242" s="10">
        <f t="shared" si="23"/>
        <v>96701.792177494834</v>
      </c>
      <c r="D242" s="10">
        <f t="shared" si="26"/>
        <v>5894.1900431185013</v>
      </c>
      <c r="E242" s="17">
        <f>LOOKUP($I242,BDR!$B$6:$B$66,BDR!$C$6:$C$66)</f>
        <v>0.04</v>
      </c>
      <c r="F242" s="11">
        <f>+SUM(D242:D$258)*$E242/12</f>
        <v>322.33930725831618</v>
      </c>
      <c r="G242" s="11">
        <f t="shared" si="24"/>
        <v>6216.5293503768171</v>
      </c>
      <c r="H242" s="11">
        <f t="shared" si="25"/>
        <v>90807.602134376328</v>
      </c>
      <c r="I242">
        <f t="shared" si="20"/>
        <v>2031</v>
      </c>
    </row>
    <row r="243" spans="1:9" x14ac:dyDescent="0.2">
      <c r="A243">
        <f t="shared" si="21"/>
        <v>226</v>
      </c>
      <c r="B243" s="14">
        <f t="shared" si="22"/>
        <v>47818</v>
      </c>
      <c r="C243" s="10">
        <f t="shared" si="23"/>
        <v>90807.602134376328</v>
      </c>
      <c r="D243" s="10">
        <f t="shared" si="26"/>
        <v>5913.8373432622284</v>
      </c>
      <c r="E243" s="17">
        <f>LOOKUP($I243,BDR!$B$6:$B$66,BDR!$C$6:$C$66)</f>
        <v>0.04</v>
      </c>
      <c r="F243" s="11">
        <f>+SUM(D243:D$258)*$E243/12</f>
        <v>302.69200711458774</v>
      </c>
      <c r="G243" s="11">
        <f t="shared" si="24"/>
        <v>6216.5293503768162</v>
      </c>
      <c r="H243" s="11">
        <f t="shared" si="25"/>
        <v>84893.764791114096</v>
      </c>
      <c r="I243">
        <f t="shared" si="20"/>
        <v>2031</v>
      </c>
    </row>
    <row r="244" spans="1:9" x14ac:dyDescent="0.2">
      <c r="A244">
        <f t="shared" si="21"/>
        <v>227</v>
      </c>
      <c r="B244" s="14">
        <f t="shared" si="22"/>
        <v>47849</v>
      </c>
      <c r="C244" s="10">
        <f t="shared" si="23"/>
        <v>84893.764791114096</v>
      </c>
      <c r="D244" s="10">
        <f t="shared" si="26"/>
        <v>5933.5501344064369</v>
      </c>
      <c r="E244" s="17">
        <f>LOOKUP($I244,BDR!$B$6:$B$66,BDR!$C$6:$C$66)</f>
        <v>0.04</v>
      </c>
      <c r="F244" s="11">
        <f>+SUM(D244:D$258)*$E244/12</f>
        <v>282.97921597038032</v>
      </c>
      <c r="G244" s="11">
        <f t="shared" si="24"/>
        <v>6216.5293503768171</v>
      </c>
      <c r="H244" s="11">
        <f t="shared" si="25"/>
        <v>78960.214656707656</v>
      </c>
      <c r="I244">
        <f t="shared" si="20"/>
        <v>2031</v>
      </c>
    </row>
    <row r="245" spans="1:9" x14ac:dyDescent="0.2">
      <c r="A245">
        <f t="shared" si="21"/>
        <v>228</v>
      </c>
      <c r="B245" s="14">
        <f t="shared" si="22"/>
        <v>47880</v>
      </c>
      <c r="C245" s="10">
        <f t="shared" si="23"/>
        <v>78960.214656707656</v>
      </c>
      <c r="D245" s="10">
        <f t="shared" si="26"/>
        <v>5953.3286348544571</v>
      </c>
      <c r="E245" s="17">
        <f>LOOKUP($I245,BDR!$B$6:$B$66,BDR!$C$6:$C$66)</f>
        <v>0.04</v>
      </c>
      <c r="F245" s="11">
        <f>+SUM(D245:D$258)*$E245/12</f>
        <v>263.20071552235885</v>
      </c>
      <c r="G245" s="11">
        <f t="shared" si="24"/>
        <v>6216.5293503768162</v>
      </c>
      <c r="H245" s="11">
        <f t="shared" si="25"/>
        <v>73006.886021853192</v>
      </c>
      <c r="I245">
        <f t="shared" si="20"/>
        <v>2031</v>
      </c>
    </row>
    <row r="246" spans="1:9" x14ac:dyDescent="0.2">
      <c r="A246">
        <f t="shared" si="21"/>
        <v>229</v>
      </c>
      <c r="B246" s="14">
        <f t="shared" si="22"/>
        <v>47908</v>
      </c>
      <c r="C246" s="10">
        <f t="shared" si="23"/>
        <v>73006.886021853192</v>
      </c>
      <c r="D246" s="10">
        <f t="shared" si="26"/>
        <v>5973.1730636373059</v>
      </c>
      <c r="E246" s="17">
        <f>LOOKUP($I246,BDR!$B$6:$B$66,BDR!$C$6:$C$66)</f>
        <v>0.04</v>
      </c>
      <c r="F246" s="11">
        <f>+SUM(D246:D$258)*$E246/12</f>
        <v>243.35628673951064</v>
      </c>
      <c r="G246" s="11">
        <f t="shared" si="24"/>
        <v>6216.5293503768162</v>
      </c>
      <c r="H246" s="11">
        <f t="shared" si="25"/>
        <v>67033.712958215881</v>
      </c>
      <c r="I246">
        <f t="shared" si="20"/>
        <v>2031</v>
      </c>
    </row>
    <row r="247" spans="1:9" x14ac:dyDescent="0.2">
      <c r="A247">
        <f t="shared" si="21"/>
        <v>230</v>
      </c>
      <c r="B247" s="14">
        <f t="shared" si="22"/>
        <v>47939</v>
      </c>
      <c r="C247" s="10">
        <f t="shared" si="23"/>
        <v>67033.712958215881</v>
      </c>
      <c r="D247" s="10">
        <f t="shared" si="26"/>
        <v>5993.0836405160953</v>
      </c>
      <c r="E247" s="17">
        <f>LOOKUP($I247,BDR!$B$6:$B$66,BDR!$C$6:$C$66)</f>
        <v>0.04</v>
      </c>
      <c r="F247" s="11">
        <f>+SUM(D247:D$258)*$E247/12</f>
        <v>223.4457098607196</v>
      </c>
      <c r="G247" s="11">
        <f t="shared" si="24"/>
        <v>6216.5293503768153</v>
      </c>
      <c r="H247" s="11">
        <f t="shared" si="25"/>
        <v>61040.629317699786</v>
      </c>
      <c r="I247">
        <f t="shared" si="20"/>
        <v>2031</v>
      </c>
    </row>
    <row r="248" spans="1:9" x14ac:dyDescent="0.2">
      <c r="A248">
        <f t="shared" si="21"/>
        <v>231</v>
      </c>
      <c r="B248" s="14">
        <f t="shared" si="22"/>
        <v>47969</v>
      </c>
      <c r="C248" s="10">
        <f t="shared" si="23"/>
        <v>61040.629317699786</v>
      </c>
      <c r="D248" s="10">
        <f t="shared" si="26"/>
        <v>6013.0605859844836</v>
      </c>
      <c r="E248" s="17">
        <f>LOOKUP($I248,BDR!$B$6:$B$66,BDR!$C$6:$C$66)</f>
        <v>0.04</v>
      </c>
      <c r="F248" s="11">
        <f>+SUM(D248:D$258)*$E248/12</f>
        <v>203.46876439233264</v>
      </c>
      <c r="G248" s="11">
        <f t="shared" si="24"/>
        <v>6216.5293503768162</v>
      </c>
      <c r="H248" s="11">
        <f t="shared" si="25"/>
        <v>55027.568731715306</v>
      </c>
      <c r="I248">
        <f t="shared" si="20"/>
        <v>2031</v>
      </c>
    </row>
    <row r="249" spans="1:9" x14ac:dyDescent="0.2">
      <c r="A249">
        <f t="shared" si="21"/>
        <v>232</v>
      </c>
      <c r="B249" s="14">
        <f t="shared" si="22"/>
        <v>48000</v>
      </c>
      <c r="C249" s="10">
        <f t="shared" si="23"/>
        <v>55027.568731715306</v>
      </c>
      <c r="D249" s="10">
        <f t="shared" si="26"/>
        <v>6033.1041212710979</v>
      </c>
      <c r="E249" s="17">
        <f>LOOKUP($I249,BDR!$B$6:$B$66,BDR!$C$6:$C$66)</f>
        <v>0.04</v>
      </c>
      <c r="F249" s="11">
        <f>+SUM(D249:D$258)*$E249/12</f>
        <v>183.42522910571768</v>
      </c>
      <c r="G249" s="11">
        <f t="shared" si="24"/>
        <v>6216.5293503768153</v>
      </c>
      <c r="H249" s="11">
        <f t="shared" si="25"/>
        <v>48994.464610444207</v>
      </c>
      <c r="I249">
        <f t="shared" si="20"/>
        <v>2031</v>
      </c>
    </row>
    <row r="250" spans="1:9" x14ac:dyDescent="0.2">
      <c r="A250">
        <f t="shared" si="21"/>
        <v>233</v>
      </c>
      <c r="B250" s="14">
        <f t="shared" si="22"/>
        <v>48030</v>
      </c>
      <c r="C250" s="10">
        <f t="shared" si="23"/>
        <v>48994.464610444207</v>
      </c>
      <c r="D250" s="10">
        <f t="shared" si="26"/>
        <v>6053.214468342002</v>
      </c>
      <c r="E250" s="17">
        <f>LOOKUP($I250,BDR!$B$6:$B$66,BDR!$C$6:$C$66)</f>
        <v>0.04</v>
      </c>
      <c r="F250" s="11">
        <f>+SUM(D250:D$258)*$E250/12</f>
        <v>163.31488203481402</v>
      </c>
      <c r="G250" s="11">
        <f t="shared" si="24"/>
        <v>6216.5293503768162</v>
      </c>
      <c r="H250" s="11">
        <f t="shared" si="25"/>
        <v>42941.250142102203</v>
      </c>
      <c r="I250">
        <f t="shared" si="20"/>
        <v>2032</v>
      </c>
    </row>
    <row r="251" spans="1:9" x14ac:dyDescent="0.2">
      <c r="A251">
        <f t="shared" si="21"/>
        <v>234</v>
      </c>
      <c r="B251" s="14">
        <f t="shared" si="22"/>
        <v>48061</v>
      </c>
      <c r="C251" s="10">
        <f t="shared" si="23"/>
        <v>42941.250142102203</v>
      </c>
      <c r="D251" s="10">
        <f t="shared" si="26"/>
        <v>6073.3918499031415</v>
      </c>
      <c r="E251" s="17">
        <f>LOOKUP($I251,BDR!$B$6:$B$66,BDR!$C$6:$C$66)</f>
        <v>0.04</v>
      </c>
      <c r="F251" s="11">
        <f>+SUM(D251:D$258)*$E251/12</f>
        <v>143.13750047367401</v>
      </c>
      <c r="G251" s="11">
        <f t="shared" si="24"/>
        <v>6216.5293503768153</v>
      </c>
      <c r="H251" s="11">
        <f t="shared" si="25"/>
        <v>36867.85829219906</v>
      </c>
      <c r="I251">
        <f t="shared" si="20"/>
        <v>2032</v>
      </c>
    </row>
    <row r="252" spans="1:9" x14ac:dyDescent="0.2">
      <c r="A252">
        <f t="shared" si="21"/>
        <v>235</v>
      </c>
      <c r="B252" s="14">
        <f t="shared" si="22"/>
        <v>48092</v>
      </c>
      <c r="C252" s="10">
        <f t="shared" si="23"/>
        <v>36867.85829219906</v>
      </c>
      <c r="D252" s="10">
        <f t="shared" si="26"/>
        <v>6093.6364894028166</v>
      </c>
      <c r="E252" s="17">
        <f>LOOKUP($I252,BDR!$B$6:$B$66,BDR!$C$6:$C$66)</f>
        <v>0.04</v>
      </c>
      <c r="F252" s="11">
        <f>+SUM(D252:D$258)*$E252/12</f>
        <v>122.89286097399686</v>
      </c>
      <c r="G252" s="11">
        <f t="shared" si="24"/>
        <v>6216.5293503768135</v>
      </c>
      <c r="H252" s="11">
        <f t="shared" si="25"/>
        <v>30774.221802796244</v>
      </c>
      <c r="I252">
        <f t="shared" si="20"/>
        <v>2032</v>
      </c>
    </row>
    <row r="253" spans="1:9" x14ac:dyDescent="0.2">
      <c r="A253">
        <f t="shared" si="21"/>
        <v>236</v>
      </c>
      <c r="B253" s="14">
        <f t="shared" si="22"/>
        <v>48122</v>
      </c>
      <c r="C253" s="10">
        <f t="shared" si="23"/>
        <v>30774.221802796244</v>
      </c>
      <c r="D253" s="10">
        <f t="shared" si="26"/>
        <v>6113.9486110341622</v>
      </c>
      <c r="E253" s="17">
        <f>LOOKUP($I253,BDR!$B$6:$B$66,BDR!$C$6:$C$66)</f>
        <v>0.04</v>
      </c>
      <c r="F253" s="11">
        <f>+SUM(D253:D$258)*$E253/12</f>
        <v>102.58073934265416</v>
      </c>
      <c r="G253" s="11">
        <f t="shared" si="24"/>
        <v>6216.5293503768162</v>
      </c>
      <c r="H253" s="11">
        <f t="shared" si="25"/>
        <v>24660.273191762084</v>
      </c>
      <c r="I253">
        <f t="shared" si="20"/>
        <v>2032</v>
      </c>
    </row>
    <row r="254" spans="1:9" x14ac:dyDescent="0.2">
      <c r="A254">
        <f t="shared" si="21"/>
        <v>237</v>
      </c>
      <c r="B254" s="14">
        <f t="shared" si="22"/>
        <v>48153</v>
      </c>
      <c r="C254" s="10">
        <f t="shared" si="23"/>
        <v>24660.273191762084</v>
      </c>
      <c r="D254" s="10">
        <f t="shared" si="26"/>
        <v>6134.3284397376101</v>
      </c>
      <c r="E254" s="17">
        <f>LOOKUP($I254,BDR!$B$6:$B$66,BDR!$C$6:$C$66)</f>
        <v>0.04</v>
      </c>
      <c r="F254" s="11">
        <f>+SUM(D254:D$258)*$E254/12</f>
        <v>82.200910639206953</v>
      </c>
      <c r="G254" s="11">
        <f t="shared" si="24"/>
        <v>6216.5293503768171</v>
      </c>
      <c r="H254" s="11">
        <f t="shared" si="25"/>
        <v>18525.944752024472</v>
      </c>
      <c r="I254">
        <f t="shared" si="20"/>
        <v>2032</v>
      </c>
    </row>
    <row r="255" spans="1:9" x14ac:dyDescent="0.2">
      <c r="A255">
        <f t="shared" si="21"/>
        <v>238</v>
      </c>
      <c r="B255" s="14">
        <f t="shared" si="22"/>
        <v>48183</v>
      </c>
      <c r="C255" s="10">
        <f t="shared" si="23"/>
        <v>18525.944752024472</v>
      </c>
      <c r="D255" s="10">
        <f t="shared" si="26"/>
        <v>6154.7762012034009</v>
      </c>
      <c r="E255" s="17">
        <f>LOOKUP($I255,BDR!$B$6:$B$66,BDR!$C$6:$C$66)</f>
        <v>0.04</v>
      </c>
      <c r="F255" s="11">
        <f>+SUM(D255:D$258)*$E255/12</f>
        <v>61.753149173414904</v>
      </c>
      <c r="G255" s="11">
        <f t="shared" si="24"/>
        <v>6216.5293503768162</v>
      </c>
      <c r="H255" s="11">
        <f t="shared" si="25"/>
        <v>12371.168550821072</v>
      </c>
      <c r="I255">
        <f t="shared" si="20"/>
        <v>2032</v>
      </c>
    </row>
    <row r="256" spans="1:9" x14ac:dyDescent="0.2">
      <c r="A256">
        <f t="shared" si="21"/>
        <v>239</v>
      </c>
      <c r="B256" s="14">
        <f t="shared" si="22"/>
        <v>48214</v>
      </c>
      <c r="C256" s="10">
        <f t="shared" si="23"/>
        <v>12371.168550821072</v>
      </c>
      <c r="D256" s="10">
        <f t="shared" si="26"/>
        <v>6175.2921218740785</v>
      </c>
      <c r="E256" s="17">
        <f>LOOKUP($I256,BDR!$B$6:$B$66,BDR!$C$6:$C$66)</f>
        <v>0.04</v>
      </c>
      <c r="F256" s="11">
        <f>+SUM(D256:D$258)*$E256/12</f>
        <v>41.237228502736905</v>
      </c>
      <c r="G256" s="11">
        <f t="shared" si="24"/>
        <v>6216.5293503768153</v>
      </c>
      <c r="H256" s="11">
        <f t="shared" si="25"/>
        <v>6195.8764289469937</v>
      </c>
      <c r="I256">
        <f t="shared" si="20"/>
        <v>2032</v>
      </c>
    </row>
    <row r="257" spans="1:9" x14ac:dyDescent="0.2">
      <c r="A257">
        <f t="shared" si="21"/>
        <v>240</v>
      </c>
      <c r="B257" s="14">
        <f t="shared" si="22"/>
        <v>48245</v>
      </c>
      <c r="C257" s="10">
        <f t="shared" si="23"/>
        <v>6195.8764289469937</v>
      </c>
      <c r="D257" s="10">
        <f t="shared" si="26"/>
        <v>6195.8764289469927</v>
      </c>
      <c r="E257" s="17">
        <f>LOOKUP($I257,BDR!$B$6:$B$66,BDR!$C$6:$C$66)</f>
        <v>0.04</v>
      </c>
      <c r="F257" s="11">
        <f>+SUM(D257:D$258)*$E257/12</f>
        <v>20.652921429823309</v>
      </c>
      <c r="G257" s="11">
        <f t="shared" si="24"/>
        <v>6216.5293503768162</v>
      </c>
      <c r="H257" s="11">
        <f t="shared" si="25"/>
        <v>0</v>
      </c>
      <c r="I257">
        <f t="shared" si="20"/>
        <v>2032</v>
      </c>
    </row>
    <row r="258" spans="1:9" x14ac:dyDescent="0.2">
      <c r="B258" s="14"/>
      <c r="D258" s="11"/>
      <c r="F258" s="11"/>
      <c r="G258" s="11"/>
      <c r="H258" s="11"/>
    </row>
    <row r="259" spans="1:9" x14ac:dyDescent="0.2">
      <c r="D259" s="16">
        <f>SUM(D18:D258)</f>
        <v>1000000.0000000005</v>
      </c>
      <c r="F259" s="16">
        <f>SUM(F18:F258)</f>
        <v>528562.16327770276</v>
      </c>
      <c r="G259" s="16">
        <f>SUM(G18:G258)</f>
        <v>1528562.1632777099</v>
      </c>
    </row>
  </sheetData>
  <mergeCells count="4">
    <mergeCell ref="B2:H2"/>
    <mergeCell ref="B3:H3"/>
    <mergeCell ref="B4:H4"/>
    <mergeCell ref="B5:H5"/>
  </mergeCells>
  <phoneticPr fontId="0" type="noConversion"/>
  <pageMargins left="0.75" right="0.75" top="1" bottom="1" header="0.5" footer="0.5"/>
  <pageSetup scale="74" orientation="portrait" r:id="rId1"/>
  <headerFooter alignWithMargins="0">
    <oddFooter>&amp;LG:\FS\Finance-Accounting\Debt\Orig amort scheds\Tub\&amp;F&amp;R&amp;D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40"/>
  <sheetViews>
    <sheetView workbookViewId="0">
      <selection activeCell="C8" sqref="C8"/>
    </sheetView>
  </sheetViews>
  <sheetFormatPr defaultRowHeight="12.75" x14ac:dyDescent="0.2"/>
  <cols>
    <col min="2" max="2" width="23.42578125" bestFit="1" customWidth="1"/>
    <col min="3" max="3" width="15" bestFit="1" customWidth="1"/>
    <col min="4" max="4" width="14.42578125" bestFit="1" customWidth="1"/>
    <col min="5" max="5" width="11.28515625" customWidth="1"/>
    <col min="6" max="6" width="12.85546875" bestFit="1" customWidth="1"/>
    <col min="7" max="8" width="14" bestFit="1" customWidth="1"/>
  </cols>
  <sheetData>
    <row r="2" spans="1:9" ht="15.75" x14ac:dyDescent="0.25">
      <c r="B2" s="21" t="str">
        <f>'20yrLoan'!B2:H2</f>
        <v>CAPS Project Number</v>
      </c>
      <c r="C2" s="21"/>
      <c r="D2" s="21"/>
      <c r="E2" s="21"/>
      <c r="F2" s="21"/>
      <c r="G2" s="21"/>
      <c r="H2" s="21"/>
    </row>
    <row r="3" spans="1:9" ht="15" x14ac:dyDescent="0.2">
      <c r="B3" s="22" t="str">
        <f>'20yrLoan'!B3:H3</f>
        <v>Project Description</v>
      </c>
      <c r="C3" s="22"/>
      <c r="D3" s="22"/>
      <c r="E3" s="22"/>
      <c r="F3" s="22"/>
      <c r="G3" s="22"/>
      <c r="H3" s="22"/>
    </row>
    <row r="4" spans="1:9" x14ac:dyDescent="0.2">
      <c r="B4" s="23" t="str">
        <f>'20yrLoan'!B4:H4</f>
        <v>20 Year Amortization</v>
      </c>
      <c r="C4" s="23"/>
      <c r="D4" s="23"/>
      <c r="E4" s="23"/>
      <c r="F4" s="23"/>
      <c r="G4" s="23"/>
      <c r="H4" s="23"/>
    </row>
    <row r="5" spans="1:9" x14ac:dyDescent="0.2">
      <c r="B5" s="24" t="str">
        <f>'20yrLoan'!B5:H5</f>
        <v>Activity</v>
      </c>
      <c r="C5" s="24"/>
      <c r="D5" s="24"/>
      <c r="E5" s="24"/>
      <c r="F5" s="24"/>
      <c r="G5" s="24"/>
      <c r="H5" s="24"/>
    </row>
    <row r="6" spans="1:9" x14ac:dyDescent="0.2">
      <c r="B6" s="2"/>
    </row>
    <row r="8" spans="1:9" x14ac:dyDescent="0.2">
      <c r="B8" t="s">
        <v>3</v>
      </c>
      <c r="C8" s="3">
        <f>'20yrLoan'!C8</f>
        <v>1000000</v>
      </c>
    </row>
    <row r="9" spans="1:9" x14ac:dyDescent="0.2">
      <c r="B9" t="s">
        <v>4</v>
      </c>
      <c r="C9" s="4">
        <f>'20yrLoan'!C9</f>
        <v>40969</v>
      </c>
    </row>
    <row r="10" spans="1:9" x14ac:dyDescent="0.2">
      <c r="B10" t="s">
        <v>5</v>
      </c>
      <c r="C10" s="5" t="str">
        <f>'20yrLoan'!C10</f>
        <v>FY12</v>
      </c>
    </row>
    <row r="11" spans="1:9" x14ac:dyDescent="0.2">
      <c r="B11" t="s">
        <v>6</v>
      </c>
      <c r="C11">
        <f>'20yrLoan'!C11</f>
        <v>20</v>
      </c>
    </row>
    <row r="12" spans="1:9" x14ac:dyDescent="0.2">
      <c r="B12" t="s">
        <v>7</v>
      </c>
      <c r="C12">
        <f>'20yrLoan'!C12</f>
        <v>240</v>
      </c>
    </row>
    <row r="13" spans="1:9" x14ac:dyDescent="0.2">
      <c r="C13" s="6"/>
    </row>
    <row r="15" spans="1:9" x14ac:dyDescent="0.2">
      <c r="B15" s="1" t="s">
        <v>8</v>
      </c>
      <c r="C15" s="1" t="s">
        <v>9</v>
      </c>
      <c r="E15" s="1" t="s">
        <v>10</v>
      </c>
      <c r="G15" s="1" t="s">
        <v>11</v>
      </c>
      <c r="H15" s="1" t="s">
        <v>12</v>
      </c>
      <c r="I15" s="1"/>
    </row>
    <row r="16" spans="1:9" x14ac:dyDescent="0.2">
      <c r="A16" s="1"/>
      <c r="B16" s="7">
        <v>37072</v>
      </c>
      <c r="C16" s="7" t="s">
        <v>14</v>
      </c>
      <c r="D16" s="1" t="s">
        <v>15</v>
      </c>
      <c r="E16" s="7" t="s">
        <v>16</v>
      </c>
      <c r="F16" s="1" t="s">
        <v>10</v>
      </c>
      <c r="G16" s="7" t="s">
        <v>17</v>
      </c>
      <c r="H16" s="7" t="s">
        <v>14</v>
      </c>
    </row>
    <row r="17" spans="1:8" x14ac:dyDescent="0.2">
      <c r="A17" s="8"/>
      <c r="B17" s="8"/>
      <c r="C17" s="8"/>
      <c r="D17" s="8"/>
      <c r="E17" s="8"/>
      <c r="F17" s="8"/>
      <c r="G17" s="8"/>
      <c r="H17" s="8"/>
    </row>
    <row r="18" spans="1:8" x14ac:dyDescent="0.2">
      <c r="B18" s="12">
        <f>YEAR($C$9)+IF(MONTH($C$9)&gt;6,1,0)</f>
        <v>2012</v>
      </c>
      <c r="C18" s="13">
        <f>+C8</f>
        <v>1000000</v>
      </c>
      <c r="D18" s="15">
        <f>+SUMIF('20yrLoan'!$I$18:$I$257,Annual!$B18,'20yrLoan'!$D$18:$D$257)</f>
        <v>9245.4794341531979</v>
      </c>
      <c r="E18" s="17">
        <f>LOOKUP($B18,BDR!$B$6:$B$66,BDR!$C$6:$C$66)</f>
        <v>5.5E-2</v>
      </c>
      <c r="F18" s="11">
        <f>+SUMIF('20yrLoan'!$I$18:$I$257,Annual!$B18,'20yrLoan'!$F$18:$F$257)</f>
        <v>18270.012880216356</v>
      </c>
      <c r="G18" s="11">
        <f>F18+D18</f>
        <v>27515.492314369556</v>
      </c>
      <c r="H18" s="11">
        <f>C18-D18</f>
        <v>990754.52056584682</v>
      </c>
    </row>
    <row r="19" spans="1:8" x14ac:dyDescent="0.2">
      <c r="B19" s="12">
        <f>+B18+1</f>
        <v>2013</v>
      </c>
      <c r="C19" s="10">
        <f>+H18</f>
        <v>990754.52056584682</v>
      </c>
      <c r="D19" s="15">
        <f>+SUMIF('20yrLoan'!$I$18:$I$257,Annual!$B19,'20yrLoan'!$D$18:$D$257)</f>
        <v>28773.114540759794</v>
      </c>
      <c r="E19" s="17">
        <f>LOOKUP($B19,BDR!$B$6:$B$66,BDR!$C$6:$C$66)</f>
        <v>5.5E-2</v>
      </c>
      <c r="F19" s="11">
        <f>+SUMIF('20yrLoan'!$I$18:$I$257,Annual!$B19,'20yrLoan'!$F$18:$F$257)</f>
        <v>53773.362402348874</v>
      </c>
      <c r="G19" s="11">
        <f>F19+D19</f>
        <v>82546.476943108661</v>
      </c>
      <c r="H19" s="11">
        <f>C19-D19</f>
        <v>961981.406025087</v>
      </c>
    </row>
    <row r="20" spans="1:8" x14ac:dyDescent="0.2">
      <c r="B20" s="12">
        <f>+B19+1</f>
        <v>2014</v>
      </c>
      <c r="C20" s="10">
        <f t="shared" ref="C20:C36" si="0">+H19</f>
        <v>961981.406025087</v>
      </c>
      <c r="D20" s="15">
        <f>+SUMIF('20yrLoan'!$I$18:$I$257,Annual!$B20,'20yrLoan'!$D$18:$D$257)</f>
        <v>30396.144368631987</v>
      </c>
      <c r="E20" s="17">
        <f>LOOKUP($B20,BDR!$B$6:$B$66,BDR!$C$6:$C$66)</f>
        <v>5.5E-2</v>
      </c>
      <c r="F20" s="11">
        <f>+SUMIF('20yrLoan'!$I$18:$I$257,Annual!$B20,'20yrLoan'!$F$18:$F$257)</f>
        <v>52150.332574476663</v>
      </c>
      <c r="G20" s="11">
        <f t="shared" ref="G20:G36" si="1">F20+D20</f>
        <v>82546.476943108646</v>
      </c>
      <c r="H20" s="11">
        <f t="shared" ref="H20:H36" si="2">C20-D20</f>
        <v>931585.261656455</v>
      </c>
    </row>
    <row r="21" spans="1:8" x14ac:dyDescent="0.2">
      <c r="B21" s="12">
        <f t="shared" ref="B21:B36" si="3">+B20+1</f>
        <v>2015</v>
      </c>
      <c r="C21" s="10">
        <f t="shared" si="0"/>
        <v>931585.261656455</v>
      </c>
      <c r="D21" s="15">
        <f>+SUMIF('20yrLoan'!$I$18:$I$257,Annual!$B21,'20yrLoan'!$D$18:$D$257)</f>
        <v>32110.725836436366</v>
      </c>
      <c r="E21" s="17">
        <f>LOOKUP($B21,BDR!$B$6:$B$66,BDR!$C$6:$C$66)</f>
        <v>5.5E-2</v>
      </c>
      <c r="F21" s="11">
        <f>+SUMIF('20yrLoan'!$I$18:$I$257,Annual!$B21,'20yrLoan'!$F$18:$F$257)</f>
        <v>50435.751106672295</v>
      </c>
      <c r="G21" s="11">
        <f t="shared" si="1"/>
        <v>82546.476943108661</v>
      </c>
      <c r="H21" s="11">
        <f t="shared" si="2"/>
        <v>899474.53582001862</v>
      </c>
    </row>
    <row r="22" spans="1:8" x14ac:dyDescent="0.2">
      <c r="B22" s="12">
        <f t="shared" si="3"/>
        <v>2016</v>
      </c>
      <c r="C22" s="10">
        <f t="shared" si="0"/>
        <v>899474.53582001862</v>
      </c>
      <c r="D22" s="15">
        <f>+SUMIF('20yrLoan'!$I$18:$I$257,Annual!$B22,'20yrLoan'!$D$18:$D$257)</f>
        <v>35481.093837882458</v>
      </c>
      <c r="E22" s="17">
        <f>LOOKUP($B22,BDR!$B$6:$B$66,BDR!$C$6:$C$66)</f>
        <v>0.05</v>
      </c>
      <c r="F22" s="11">
        <f>+SUMIF('20yrLoan'!$I$18:$I$257,Annual!$B22,'20yrLoan'!$F$18:$F$257)</f>
        <v>44167.943395961353</v>
      </c>
      <c r="G22" s="11">
        <f t="shared" si="1"/>
        <v>79649.037233843817</v>
      </c>
      <c r="H22" s="11">
        <f t="shared" si="2"/>
        <v>863993.44198213611</v>
      </c>
    </row>
    <row r="23" spans="1:8" x14ac:dyDescent="0.2">
      <c r="B23" s="12">
        <f t="shared" si="3"/>
        <v>2017</v>
      </c>
      <c r="C23" s="10">
        <f t="shared" si="0"/>
        <v>863993.44198213611</v>
      </c>
      <c r="D23" s="15">
        <f>+SUMIF('20yrLoan'!$I$18:$I$257,Annual!$B23,'20yrLoan'!$D$18:$D$257)</f>
        <v>37296.373937548393</v>
      </c>
      <c r="E23" s="17">
        <f>LOOKUP($B23,BDR!$B$6:$B$66,BDR!$C$6:$C$66)</f>
        <v>0.05</v>
      </c>
      <c r="F23" s="11">
        <f>+SUMIF('20yrLoan'!$I$18:$I$257,Annual!$B23,'20yrLoan'!$F$18:$F$257)</f>
        <v>42352.663296295417</v>
      </c>
      <c r="G23" s="11">
        <f t="shared" si="1"/>
        <v>79649.037233843817</v>
      </c>
      <c r="H23" s="11">
        <f t="shared" si="2"/>
        <v>826697.06804458774</v>
      </c>
    </row>
    <row r="24" spans="1:8" x14ac:dyDescent="0.2">
      <c r="B24" s="12">
        <f t="shared" si="3"/>
        <v>2018</v>
      </c>
      <c r="C24" s="10">
        <f t="shared" si="0"/>
        <v>826697.06804458774</v>
      </c>
      <c r="D24" s="15">
        <f>+SUMIF('20yrLoan'!$I$18:$I$257,Annual!$B24,'20yrLoan'!$D$18:$D$257)</f>
        <v>42300.385122749867</v>
      </c>
      <c r="E24" s="17">
        <f>LOOKUP($B24,BDR!$B$6:$B$66,BDR!$C$6:$C$66)</f>
        <v>0.04</v>
      </c>
      <c r="F24" s="11">
        <f>+SUMIF('20yrLoan'!$I$18:$I$257,Annual!$B24,'20yrLoan'!$F$18:$F$257)</f>
        <v>32297.967081771916</v>
      </c>
      <c r="G24" s="11">
        <f t="shared" si="1"/>
        <v>74598.352204521783</v>
      </c>
      <c r="H24" s="11">
        <f t="shared" si="2"/>
        <v>784396.6829218379</v>
      </c>
    </row>
    <row r="25" spans="1:8" x14ac:dyDescent="0.2">
      <c r="B25" s="12">
        <f t="shared" si="3"/>
        <v>2019</v>
      </c>
      <c r="C25" s="10">
        <f t="shared" si="0"/>
        <v>784396.6829218379</v>
      </c>
      <c r="D25" s="15">
        <f>+SUMIF('20yrLoan'!$I$18:$I$257,Annual!$B25,'20yrLoan'!$D$18:$D$257)</f>
        <v>44023.768078752008</v>
      </c>
      <c r="E25" s="17">
        <f>LOOKUP($B25,BDR!$B$6:$B$66,BDR!$C$6:$C$66)</f>
        <v>0.04</v>
      </c>
      <c r="F25" s="11">
        <f>+SUMIF('20yrLoan'!$I$18:$I$257,Annual!$B25,'20yrLoan'!$F$18:$F$257)</f>
        <v>30574.584125769776</v>
      </c>
      <c r="G25" s="11">
        <f t="shared" si="1"/>
        <v>74598.352204521783</v>
      </c>
      <c r="H25" s="11">
        <f t="shared" si="2"/>
        <v>740372.91484308592</v>
      </c>
    </row>
    <row r="26" spans="1:8" x14ac:dyDescent="0.2">
      <c r="B26" s="12">
        <f t="shared" si="3"/>
        <v>2020</v>
      </c>
      <c r="C26" s="10">
        <f t="shared" si="0"/>
        <v>740372.91484308592</v>
      </c>
      <c r="D26" s="15">
        <f>+SUMIF('20yrLoan'!$I$18:$I$257,Annual!$B26,'20yrLoan'!$D$18:$D$257)</f>
        <v>45817.364315423343</v>
      </c>
      <c r="E26" s="17">
        <f>LOOKUP($B26,BDR!$B$6:$B$66,BDR!$C$6:$C$66)</f>
        <v>0.04</v>
      </c>
      <c r="F26" s="11">
        <f>+SUMIF('20yrLoan'!$I$18:$I$257,Annual!$B26,'20yrLoan'!$F$18:$F$257)</f>
        <v>28780.987889098429</v>
      </c>
      <c r="G26" s="11">
        <f t="shared" si="1"/>
        <v>74598.352204521769</v>
      </c>
      <c r="H26" s="11">
        <f t="shared" si="2"/>
        <v>694555.55052766262</v>
      </c>
    </row>
    <row r="27" spans="1:8" x14ac:dyDescent="0.2">
      <c r="B27" s="12">
        <f t="shared" si="3"/>
        <v>2021</v>
      </c>
      <c r="C27" s="10">
        <f t="shared" si="0"/>
        <v>694555.55052766262</v>
      </c>
      <c r="D27" s="15">
        <f>+SUMIF('20yrLoan'!$I$18:$I$257,Annual!$B27,'20yrLoan'!$D$18:$D$257)</f>
        <v>47684.034430151805</v>
      </c>
      <c r="E27" s="17">
        <f>LOOKUP($B27,BDR!$B$6:$B$66,BDR!$C$6:$C$66)</f>
        <v>0.04</v>
      </c>
      <c r="F27" s="11">
        <f>+SUMIF('20yrLoan'!$I$18:$I$257,Annual!$B27,'20yrLoan'!$F$18:$F$257)</f>
        <v>26914.317774369978</v>
      </c>
      <c r="G27" s="11">
        <f t="shared" si="1"/>
        <v>74598.352204521783</v>
      </c>
      <c r="H27" s="11">
        <f t="shared" si="2"/>
        <v>646871.51609751082</v>
      </c>
    </row>
    <row r="28" spans="1:8" x14ac:dyDescent="0.2">
      <c r="B28" s="12">
        <f t="shared" si="3"/>
        <v>2022</v>
      </c>
      <c r="C28" s="10">
        <f t="shared" si="0"/>
        <v>646871.51609751082</v>
      </c>
      <c r="D28" s="15">
        <f>+SUMIF('20yrLoan'!$I$18:$I$257,Annual!$B28,'20yrLoan'!$D$18:$D$257)</f>
        <v>49626.755565476553</v>
      </c>
      <c r="E28" s="17">
        <f>LOOKUP($B28,BDR!$B$6:$B$66,BDR!$C$6:$C$66)</f>
        <v>0.04</v>
      </c>
      <c r="F28" s="11">
        <f>+SUMIF('20yrLoan'!$I$18:$I$257,Annual!$B28,'20yrLoan'!$F$18:$F$257)</f>
        <v>24971.596639045216</v>
      </c>
      <c r="G28" s="11">
        <f t="shared" si="1"/>
        <v>74598.352204521769</v>
      </c>
      <c r="H28" s="11">
        <f t="shared" si="2"/>
        <v>597244.76053203421</v>
      </c>
    </row>
    <row r="29" spans="1:8" x14ac:dyDescent="0.2">
      <c r="B29" s="12">
        <f t="shared" si="3"/>
        <v>2023</v>
      </c>
      <c r="C29" s="10">
        <f t="shared" si="0"/>
        <v>597244.76053203421</v>
      </c>
      <c r="D29" s="15">
        <f>+SUMIF('20yrLoan'!$I$18:$I$257,Annual!$B29,'20yrLoan'!$D$18:$D$257)</f>
        <v>51648.626157317332</v>
      </c>
      <c r="E29" s="17">
        <f>LOOKUP($B29,BDR!$B$6:$B$66,BDR!$C$6:$C$66)</f>
        <v>0.04</v>
      </c>
      <c r="F29" s="11">
        <f>+SUMIF('20yrLoan'!$I$18:$I$257,Annual!$B29,'20yrLoan'!$F$18:$F$257)</f>
        <v>22949.726047204433</v>
      </c>
      <c r="G29" s="11">
        <f t="shared" si="1"/>
        <v>74598.352204521769</v>
      </c>
      <c r="H29" s="11">
        <f t="shared" si="2"/>
        <v>545596.1343747169</v>
      </c>
    </row>
    <row r="30" spans="1:8" x14ac:dyDescent="0.2">
      <c r="B30" s="12">
        <f t="shared" si="3"/>
        <v>2024</v>
      </c>
      <c r="C30" s="10">
        <f t="shared" si="0"/>
        <v>545596.1343747169</v>
      </c>
      <c r="D30" s="15">
        <f>+SUMIF('20yrLoan'!$I$18:$I$257,Annual!$B30,'20yrLoan'!$D$18:$D$257)</f>
        <v>53752.870876653869</v>
      </c>
      <c r="E30" s="17">
        <f>LOOKUP($B30,BDR!$B$6:$B$66,BDR!$C$6:$C$66)</f>
        <v>0.04</v>
      </c>
      <c r="F30" s="11">
        <f>+SUMIF('20yrLoan'!$I$18:$I$257,Annual!$B30,'20yrLoan'!$F$18:$F$257)</f>
        <v>20845.481327867921</v>
      </c>
      <c r="G30" s="11">
        <f t="shared" si="1"/>
        <v>74598.352204521798</v>
      </c>
      <c r="H30" s="11">
        <f t="shared" si="2"/>
        <v>491843.26349806302</v>
      </c>
    </row>
    <row r="31" spans="1:8" x14ac:dyDescent="0.2">
      <c r="B31" s="12">
        <f t="shared" si="3"/>
        <v>2025</v>
      </c>
      <c r="C31" s="10">
        <f t="shared" si="0"/>
        <v>491843.26349806302</v>
      </c>
      <c r="D31" s="15">
        <f>+SUMIF('20yrLoan'!$I$18:$I$257,Annual!$B31,'20yrLoan'!$D$18:$D$257)</f>
        <v>55942.845772536959</v>
      </c>
      <c r="E31" s="17">
        <f>LOOKUP($B31,BDR!$B$6:$B$66,BDR!$C$6:$C$66)</f>
        <v>0.04</v>
      </c>
      <c r="F31" s="11">
        <f>+SUMIF('20yrLoan'!$I$18:$I$257,Annual!$B31,'20yrLoan'!$F$18:$F$257)</f>
        <v>18655.506431984813</v>
      </c>
      <c r="G31" s="11">
        <f t="shared" si="1"/>
        <v>74598.352204521769</v>
      </c>
      <c r="H31" s="11">
        <f t="shared" si="2"/>
        <v>435900.41772552609</v>
      </c>
    </row>
    <row r="32" spans="1:8" x14ac:dyDescent="0.2">
      <c r="B32" s="12">
        <f t="shared" si="3"/>
        <v>2026</v>
      </c>
      <c r="C32" s="10">
        <f t="shared" si="0"/>
        <v>435900.41772552609</v>
      </c>
      <c r="D32" s="15">
        <f>+SUMIF('20yrLoan'!$I$18:$I$257,Annual!$B32,'20yrLoan'!$D$18:$D$257)</f>
        <v>58222.043624633974</v>
      </c>
      <c r="E32" s="17">
        <f>LOOKUP($B32,BDR!$B$6:$B$66,BDR!$C$6:$C$66)</f>
        <v>0.04</v>
      </c>
      <c r="F32" s="11">
        <f>+SUMIF('20yrLoan'!$I$18:$I$257,Annual!$B32,'20yrLoan'!$F$18:$F$257)</f>
        <v>16376.308579887829</v>
      </c>
      <c r="G32" s="11">
        <f t="shared" si="1"/>
        <v>74598.352204521798</v>
      </c>
      <c r="H32" s="11">
        <f t="shared" si="2"/>
        <v>377678.37410089211</v>
      </c>
    </row>
    <row r="33" spans="2:8" x14ac:dyDescent="0.2">
      <c r="B33" s="12">
        <f t="shared" si="3"/>
        <v>2027</v>
      </c>
      <c r="C33" s="10">
        <f t="shared" si="0"/>
        <v>377678.37410089211</v>
      </c>
      <c r="D33" s="15">
        <f>+SUMIF('20yrLoan'!$I$18:$I$257,Annual!$B33,'20yrLoan'!$D$18:$D$257)</f>
        <v>60594.099513844863</v>
      </c>
      <c r="E33" s="17">
        <f>LOOKUP($B33,BDR!$B$6:$B$66,BDR!$C$6:$C$66)</f>
        <v>0.04</v>
      </c>
      <c r="F33" s="11">
        <f>+SUMIF('20yrLoan'!$I$18:$I$257,Annual!$B33,'20yrLoan'!$F$18:$F$257)</f>
        <v>14004.252690676936</v>
      </c>
      <c r="G33" s="11">
        <f t="shared" si="1"/>
        <v>74598.352204521798</v>
      </c>
      <c r="H33" s="11">
        <f t="shared" si="2"/>
        <v>317084.27458704723</v>
      </c>
    </row>
    <row r="34" spans="2:8" x14ac:dyDescent="0.2">
      <c r="B34" s="12">
        <f t="shared" si="3"/>
        <v>2028</v>
      </c>
      <c r="C34" s="10">
        <f t="shared" si="0"/>
        <v>317084.27458704723</v>
      </c>
      <c r="D34" s="15">
        <f>+SUMIF('20yrLoan'!$I$18:$I$257,Annual!$B34,'20yrLoan'!$D$18:$D$257)</f>
        <v>63062.796619874171</v>
      </c>
      <c r="E34" s="17">
        <f>LOOKUP($B34,BDR!$B$6:$B$66,BDR!$C$6:$C$66)</f>
        <v>0.04</v>
      </c>
      <c r="F34" s="11">
        <f>+SUMIF('20yrLoan'!$I$18:$I$257,Annual!$B34,'20yrLoan'!$F$18:$F$257)</f>
        <v>11535.555584647622</v>
      </c>
      <c r="G34" s="11">
        <f t="shared" si="1"/>
        <v>74598.352204521798</v>
      </c>
      <c r="H34" s="11">
        <f t="shared" si="2"/>
        <v>254021.47796717306</v>
      </c>
    </row>
    <row r="35" spans="2:8" x14ac:dyDescent="0.2">
      <c r="B35" s="12">
        <f t="shared" si="3"/>
        <v>2029</v>
      </c>
      <c r="C35" s="10">
        <f t="shared" si="0"/>
        <v>254021.47796717306</v>
      </c>
      <c r="D35" s="15">
        <f>+SUMIF('20yrLoan'!$I$18:$I$257,Annual!$B35,'20yrLoan'!$D$18:$D$257)</f>
        <v>65632.07225500475</v>
      </c>
      <c r="E35" s="17">
        <f>LOOKUP($B35,BDR!$B$6:$B$66,BDR!$C$6:$C$66)</f>
        <v>0.04</v>
      </c>
      <c r="F35" s="11">
        <f>+SUMIF('20yrLoan'!$I$18:$I$257,Annual!$B35,'20yrLoan'!$F$18:$F$257)</f>
        <v>8966.2799495170602</v>
      </c>
      <c r="G35" s="11">
        <f t="shared" si="1"/>
        <v>74598.352204521812</v>
      </c>
      <c r="H35" s="11">
        <f t="shared" si="2"/>
        <v>188389.40571216831</v>
      </c>
    </row>
    <row r="36" spans="2:8" x14ac:dyDescent="0.2">
      <c r="B36" s="12">
        <f t="shared" si="3"/>
        <v>2030</v>
      </c>
      <c r="C36" s="10">
        <f t="shared" si="0"/>
        <v>188389.40571216831</v>
      </c>
      <c r="D36" s="15">
        <f>+SUMIF('20yrLoan'!$I$18:$I$257,Annual!$B36,'20yrLoan'!$D$18:$D$257)</f>
        <v>68306.024143696763</v>
      </c>
      <c r="E36" s="17">
        <f>LOOKUP($B36,BDR!$B$6:$B$66,BDR!$C$6:$C$66)</f>
        <v>0.04</v>
      </c>
      <c r="F36" s="11">
        <f>+SUMIF('20yrLoan'!$I$18:$I$257,Annual!$B36,'20yrLoan'!$F$18:$F$257)</f>
        <v>6292.3280608250498</v>
      </c>
      <c r="G36" s="11">
        <f t="shared" si="1"/>
        <v>74598.352204521812</v>
      </c>
      <c r="H36" s="11">
        <f t="shared" si="2"/>
        <v>120083.38156847155</v>
      </c>
    </row>
    <row r="37" spans="2:8" x14ac:dyDescent="0.2">
      <c r="B37" s="12">
        <f>+B36+1</f>
        <v>2031</v>
      </c>
      <c r="C37" s="10">
        <f>+H36</f>
        <v>120083.38156847155</v>
      </c>
      <c r="D37" s="15">
        <f>+SUMIF('20yrLoan'!$I$18:$I$257,Annual!$B37,'20yrLoan'!$D$18:$D$257)</f>
        <v>71088.916958027359</v>
      </c>
      <c r="E37" s="17">
        <f>LOOKUP($B37,BDR!$B$6:$B$66,BDR!$C$6:$C$66)</f>
        <v>0.04</v>
      </c>
      <c r="F37" s="11">
        <f>+SUMIF('20yrLoan'!$I$18:$I$257,Annual!$B37,'20yrLoan'!$F$18:$F$257)</f>
        <v>3509.43524649444</v>
      </c>
      <c r="G37" s="11">
        <f>F37+D37</f>
        <v>74598.352204521798</v>
      </c>
      <c r="H37" s="11">
        <f>C37-D37</f>
        <v>48994.464610444193</v>
      </c>
    </row>
    <row r="38" spans="2:8" x14ac:dyDescent="0.2">
      <c r="B38" s="12">
        <f>+B37+1</f>
        <v>2032</v>
      </c>
      <c r="C38" s="10">
        <f>+H37</f>
        <v>48994.464610444193</v>
      </c>
      <c r="D38" s="15">
        <f>+SUMIF('20yrLoan'!$I$18:$I$257,Annual!$B38,'20yrLoan'!$D$18:$D$257)</f>
        <v>48994.464610444207</v>
      </c>
      <c r="E38" s="17">
        <f>LOOKUP($B38,BDR!$B$6:$B$66,BDR!$C$6:$C$66)</f>
        <v>0.04</v>
      </c>
      <c r="F38" s="11">
        <f>+SUMIF('20yrLoan'!$I$18:$I$257,Annual!$B38,'20yrLoan'!$F$18:$F$257)</f>
        <v>737.77019257032123</v>
      </c>
      <c r="G38" s="11">
        <f>F38+D38</f>
        <v>49732.234803014529</v>
      </c>
      <c r="H38" s="11">
        <f>C38-D38</f>
        <v>0</v>
      </c>
    </row>
    <row r="39" spans="2:8" x14ac:dyDescent="0.2">
      <c r="B39" s="14"/>
      <c r="D39" s="11"/>
      <c r="F39" s="11"/>
      <c r="G39" s="11"/>
      <c r="H39" s="11"/>
    </row>
    <row r="40" spans="2:8" x14ac:dyDescent="0.2">
      <c r="D40" s="16">
        <f>SUM(D18:D39)</f>
        <v>1000000</v>
      </c>
      <c r="F40" s="16">
        <f>SUM(F18:F39)</f>
        <v>528562.16327770276</v>
      </c>
      <c r="G40" s="16">
        <f>SUM(G18:G39)</f>
        <v>1528562.1632777031</v>
      </c>
    </row>
  </sheetData>
  <mergeCells count="4">
    <mergeCell ref="B2:H2"/>
    <mergeCell ref="B3:H3"/>
    <mergeCell ref="B4:H4"/>
    <mergeCell ref="B5:H5"/>
  </mergeCells>
  <phoneticPr fontId="0" type="noConversion"/>
  <printOptions horizontalCentered="1"/>
  <pageMargins left="0.5" right="0.5" top="0.75" bottom="0.5" header="0.5" footer="0.5"/>
  <pageSetup scale="7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7:C66"/>
  <sheetViews>
    <sheetView workbookViewId="0">
      <selection activeCell="C15" sqref="C15"/>
    </sheetView>
  </sheetViews>
  <sheetFormatPr defaultRowHeight="12.75" x14ac:dyDescent="0.2"/>
  <sheetData>
    <row r="7" spans="2:3" x14ac:dyDescent="0.2">
      <c r="B7">
        <v>2007</v>
      </c>
      <c r="C7" s="18">
        <v>5.5E-2</v>
      </c>
    </row>
    <row r="8" spans="2:3" x14ac:dyDescent="0.2">
      <c r="B8">
        <v>2008</v>
      </c>
      <c r="C8" s="18">
        <v>5.5E-2</v>
      </c>
    </row>
    <row r="9" spans="2:3" x14ac:dyDescent="0.2">
      <c r="B9">
        <v>2009</v>
      </c>
      <c r="C9" s="18">
        <v>5.5E-2</v>
      </c>
    </row>
    <row r="10" spans="2:3" x14ac:dyDescent="0.2">
      <c r="B10">
        <v>2010</v>
      </c>
      <c r="C10" s="18">
        <v>5.5E-2</v>
      </c>
    </row>
    <row r="11" spans="2:3" x14ac:dyDescent="0.2">
      <c r="B11">
        <v>2011</v>
      </c>
      <c r="C11" s="18">
        <v>5.5E-2</v>
      </c>
    </row>
    <row r="12" spans="2:3" x14ac:dyDescent="0.2">
      <c r="B12">
        <v>2012</v>
      </c>
      <c r="C12" s="18">
        <v>5.5E-2</v>
      </c>
    </row>
    <row r="13" spans="2:3" x14ac:dyDescent="0.2">
      <c r="B13">
        <v>2013</v>
      </c>
      <c r="C13" s="18">
        <v>5.5E-2</v>
      </c>
    </row>
    <row r="14" spans="2:3" x14ac:dyDescent="0.2">
      <c r="B14">
        <v>2014</v>
      </c>
      <c r="C14" s="18">
        <v>5.5E-2</v>
      </c>
    </row>
    <row r="15" spans="2:3" x14ac:dyDescent="0.2">
      <c r="B15">
        <v>2015</v>
      </c>
      <c r="C15" s="18">
        <v>5.5E-2</v>
      </c>
    </row>
    <row r="16" spans="2:3" x14ac:dyDescent="0.2">
      <c r="B16">
        <v>2016</v>
      </c>
      <c r="C16" s="18">
        <v>0.05</v>
      </c>
    </row>
    <row r="17" spans="2:3" x14ac:dyDescent="0.2">
      <c r="B17">
        <v>2017</v>
      </c>
      <c r="C17" s="18">
        <v>0.05</v>
      </c>
    </row>
    <row r="18" spans="2:3" x14ac:dyDescent="0.2">
      <c r="B18">
        <v>2018</v>
      </c>
      <c r="C18" s="18">
        <v>0.04</v>
      </c>
    </row>
    <row r="19" spans="2:3" x14ac:dyDescent="0.2">
      <c r="B19">
        <v>2019</v>
      </c>
      <c r="C19" s="18">
        <v>0.04</v>
      </c>
    </row>
    <row r="20" spans="2:3" x14ac:dyDescent="0.2">
      <c r="B20">
        <v>2020</v>
      </c>
      <c r="C20" s="18">
        <v>0.04</v>
      </c>
    </row>
    <row r="21" spans="2:3" x14ac:dyDescent="0.2">
      <c r="B21">
        <v>2021</v>
      </c>
      <c r="C21" s="18">
        <v>0.04</v>
      </c>
    </row>
    <row r="22" spans="2:3" x14ac:dyDescent="0.2">
      <c r="B22">
        <v>2022</v>
      </c>
      <c r="C22" s="18">
        <v>0.04</v>
      </c>
    </row>
    <row r="23" spans="2:3" x14ac:dyDescent="0.2">
      <c r="B23">
        <v>2023</v>
      </c>
      <c r="C23" s="18">
        <v>0.04</v>
      </c>
    </row>
    <row r="24" spans="2:3" x14ac:dyDescent="0.2">
      <c r="B24">
        <v>2024</v>
      </c>
      <c r="C24" s="18">
        <v>0.04</v>
      </c>
    </row>
    <row r="25" spans="2:3" x14ac:dyDescent="0.2">
      <c r="B25">
        <v>2025</v>
      </c>
      <c r="C25" s="18">
        <v>0.04</v>
      </c>
    </row>
    <row r="26" spans="2:3" x14ac:dyDescent="0.2">
      <c r="B26">
        <v>2026</v>
      </c>
      <c r="C26" s="18">
        <v>0.04</v>
      </c>
    </row>
    <row r="27" spans="2:3" x14ac:dyDescent="0.2">
      <c r="B27">
        <v>2027</v>
      </c>
      <c r="C27" s="18">
        <v>0.04</v>
      </c>
    </row>
    <row r="28" spans="2:3" x14ac:dyDescent="0.2">
      <c r="B28">
        <v>2028</v>
      </c>
      <c r="C28" s="18">
        <v>0.04</v>
      </c>
    </row>
    <row r="29" spans="2:3" x14ac:dyDescent="0.2">
      <c r="B29">
        <v>2029</v>
      </c>
      <c r="C29" s="18">
        <v>0.04</v>
      </c>
    </row>
    <row r="30" spans="2:3" x14ac:dyDescent="0.2">
      <c r="B30">
        <v>2030</v>
      </c>
      <c r="C30" s="18">
        <v>0.04</v>
      </c>
    </row>
    <row r="31" spans="2:3" x14ac:dyDescent="0.2">
      <c r="B31">
        <v>2031</v>
      </c>
      <c r="C31" s="18">
        <v>0.04</v>
      </c>
    </row>
    <row r="32" spans="2:3" x14ac:dyDescent="0.2">
      <c r="B32">
        <v>2032</v>
      </c>
      <c r="C32" s="18">
        <v>0.04</v>
      </c>
    </row>
    <row r="33" spans="2:3" x14ac:dyDescent="0.2">
      <c r="B33">
        <v>2033</v>
      </c>
      <c r="C33" s="18">
        <v>0.04</v>
      </c>
    </row>
    <row r="34" spans="2:3" x14ac:dyDescent="0.2">
      <c r="B34">
        <v>2034</v>
      </c>
      <c r="C34" s="18">
        <v>0.04</v>
      </c>
    </row>
    <row r="35" spans="2:3" x14ac:dyDescent="0.2">
      <c r="B35">
        <v>2035</v>
      </c>
      <c r="C35" s="18">
        <v>0.04</v>
      </c>
    </row>
    <row r="36" spans="2:3" x14ac:dyDescent="0.2">
      <c r="B36">
        <v>2036</v>
      </c>
      <c r="C36" s="18">
        <v>0.04</v>
      </c>
    </row>
    <row r="37" spans="2:3" x14ac:dyDescent="0.2">
      <c r="B37">
        <v>2037</v>
      </c>
      <c r="C37" s="18">
        <v>0.04</v>
      </c>
    </row>
    <row r="38" spans="2:3" x14ac:dyDescent="0.2">
      <c r="B38">
        <v>2038</v>
      </c>
      <c r="C38" s="18">
        <v>0.04</v>
      </c>
    </row>
    <row r="39" spans="2:3" x14ac:dyDescent="0.2">
      <c r="B39">
        <v>2039</v>
      </c>
      <c r="C39" s="18">
        <v>0.04</v>
      </c>
    </row>
    <row r="40" spans="2:3" x14ac:dyDescent="0.2">
      <c r="B40">
        <v>2040</v>
      </c>
      <c r="C40" s="18">
        <v>0.04</v>
      </c>
    </row>
    <row r="41" spans="2:3" x14ac:dyDescent="0.2">
      <c r="B41">
        <v>2041</v>
      </c>
      <c r="C41" s="18">
        <v>0.04</v>
      </c>
    </row>
    <row r="42" spans="2:3" x14ac:dyDescent="0.2">
      <c r="B42">
        <v>2042</v>
      </c>
      <c r="C42" s="18">
        <v>0.04</v>
      </c>
    </row>
    <row r="43" spans="2:3" x14ac:dyDescent="0.2">
      <c r="B43">
        <v>2043</v>
      </c>
      <c r="C43" s="18">
        <v>0.04</v>
      </c>
    </row>
    <row r="44" spans="2:3" x14ac:dyDescent="0.2">
      <c r="B44">
        <v>2044</v>
      </c>
      <c r="C44" s="18">
        <v>0.04</v>
      </c>
    </row>
    <row r="45" spans="2:3" x14ac:dyDescent="0.2">
      <c r="B45">
        <v>2045</v>
      </c>
      <c r="C45" s="18">
        <v>0.04</v>
      </c>
    </row>
    <row r="46" spans="2:3" x14ac:dyDescent="0.2">
      <c r="B46">
        <v>2046</v>
      </c>
      <c r="C46" s="18">
        <v>0.04</v>
      </c>
    </row>
    <row r="47" spans="2:3" x14ac:dyDescent="0.2">
      <c r="B47">
        <v>2047</v>
      </c>
      <c r="C47" s="18">
        <v>0.04</v>
      </c>
    </row>
    <row r="48" spans="2:3" x14ac:dyDescent="0.2">
      <c r="B48">
        <v>2048</v>
      </c>
      <c r="C48" s="18">
        <v>0.04</v>
      </c>
    </row>
    <row r="49" spans="2:3" x14ac:dyDescent="0.2">
      <c r="B49">
        <v>2049</v>
      </c>
      <c r="C49" s="18">
        <v>0.04</v>
      </c>
    </row>
    <row r="50" spans="2:3" x14ac:dyDescent="0.2">
      <c r="B50">
        <v>2050</v>
      </c>
      <c r="C50" s="18">
        <v>0.04</v>
      </c>
    </row>
    <row r="51" spans="2:3" x14ac:dyDescent="0.2">
      <c r="B51">
        <v>2051</v>
      </c>
      <c r="C51" s="18">
        <v>0.04</v>
      </c>
    </row>
    <row r="52" spans="2:3" x14ac:dyDescent="0.2">
      <c r="B52">
        <v>2052</v>
      </c>
      <c r="C52" s="18">
        <v>0.04</v>
      </c>
    </row>
    <row r="53" spans="2:3" x14ac:dyDescent="0.2">
      <c r="B53">
        <v>2053</v>
      </c>
      <c r="C53" s="18">
        <v>0.04</v>
      </c>
    </row>
    <row r="54" spans="2:3" x14ac:dyDescent="0.2">
      <c r="B54">
        <v>2054</v>
      </c>
      <c r="C54" s="18">
        <v>0.04</v>
      </c>
    </row>
    <row r="55" spans="2:3" x14ac:dyDescent="0.2">
      <c r="B55">
        <v>2055</v>
      </c>
      <c r="C55" s="18">
        <v>0.04</v>
      </c>
    </row>
    <row r="56" spans="2:3" x14ac:dyDescent="0.2">
      <c r="B56">
        <v>2056</v>
      </c>
      <c r="C56" s="18">
        <v>0.04</v>
      </c>
    </row>
    <row r="57" spans="2:3" x14ac:dyDescent="0.2">
      <c r="B57">
        <v>2057</v>
      </c>
      <c r="C57" s="18">
        <v>0.04</v>
      </c>
    </row>
    <row r="58" spans="2:3" x14ac:dyDescent="0.2">
      <c r="B58">
        <v>2058</v>
      </c>
      <c r="C58" s="18">
        <v>0.04</v>
      </c>
    </row>
    <row r="59" spans="2:3" x14ac:dyDescent="0.2">
      <c r="B59">
        <v>2059</v>
      </c>
      <c r="C59" s="18">
        <v>0.04</v>
      </c>
    </row>
    <row r="60" spans="2:3" x14ac:dyDescent="0.2">
      <c r="B60">
        <v>2060</v>
      </c>
      <c r="C60" s="18">
        <v>0.04</v>
      </c>
    </row>
    <row r="61" spans="2:3" x14ac:dyDescent="0.2">
      <c r="B61">
        <v>2061</v>
      </c>
      <c r="C61" s="18">
        <v>0.04</v>
      </c>
    </row>
    <row r="62" spans="2:3" x14ac:dyDescent="0.2">
      <c r="B62">
        <v>2062</v>
      </c>
      <c r="C62" s="18">
        <v>0.04</v>
      </c>
    </row>
    <row r="63" spans="2:3" x14ac:dyDescent="0.2">
      <c r="B63">
        <v>2063</v>
      </c>
      <c r="C63" s="18">
        <v>0.04</v>
      </c>
    </row>
    <row r="64" spans="2:3" x14ac:dyDescent="0.2">
      <c r="B64">
        <v>2064</v>
      </c>
      <c r="C64" s="18">
        <v>0.04</v>
      </c>
    </row>
    <row r="65" spans="2:3" x14ac:dyDescent="0.2">
      <c r="B65">
        <v>2065</v>
      </c>
      <c r="C65" s="18">
        <v>0.04</v>
      </c>
    </row>
    <row r="66" spans="2:3" x14ac:dyDescent="0.2">
      <c r="B66">
        <v>2066</v>
      </c>
      <c r="C66" s="18">
        <v>0.04</v>
      </c>
    </row>
  </sheetData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20yrLoan</vt:lpstr>
      <vt:lpstr>Annual</vt:lpstr>
      <vt:lpstr>BDR</vt:lpstr>
      <vt:lpstr>'20yrLoan'!Print_20</vt:lpstr>
      <vt:lpstr>'20yrLoan'!Print_25</vt:lpstr>
      <vt:lpstr>'20yrLoan'!Print_30</vt:lpstr>
      <vt:lpstr>'20yrLoan'!Print_Area</vt:lpstr>
      <vt:lpstr>Annual!Print_Area</vt:lpstr>
    </vt:vector>
  </TitlesOfParts>
  <Company>Harvard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Ventura, Jennifer</dc:creator>
  <cp:lastModifiedBy>Matthew VanDeventer</cp:lastModifiedBy>
  <cp:lastPrinted>2007-04-30T15:01:14Z</cp:lastPrinted>
  <dcterms:created xsi:type="dcterms:W3CDTF">2007-04-30T14:32:30Z</dcterms:created>
  <dcterms:modified xsi:type="dcterms:W3CDTF">2019-04-18T13:33:32Z</dcterms:modified>
</cp:coreProperties>
</file>